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5900" windowHeight="5865" tabRatio="598" activeTab="0"/>
  </bookViews>
  <sheets>
    <sheet name="2017-2019  YATIRIM TAVAN ÖDENEK" sheetId="1" r:id="rId1"/>
    <sheet name="YATIRIM TAVAN RAKAMLARI" sheetId="2" r:id="rId2"/>
    <sheet name="BAP " sheetId="3" r:id="rId3"/>
    <sheet name="KÜTÜPHANE" sheetId="4" r:id="rId4"/>
    <sheet name="İDARİ MALİ İŞLER" sheetId="5" r:id="rId5"/>
    <sheet name="YAPI İŞLERİ" sheetId="6" r:id="rId6"/>
    <sheet name="SKS" sheetId="7" r:id="rId7"/>
  </sheets>
  <externalReferences>
    <externalReference r:id="rId10"/>
  </externalReferences>
  <definedNames>
    <definedName name="ButceYil">#REF!</definedName>
  </definedNames>
  <calcPr fullCalcOnLoad="1"/>
</workbook>
</file>

<file path=xl/sharedStrings.xml><?xml version="1.0" encoding="utf-8"?>
<sst xmlns="http://schemas.openxmlformats.org/spreadsheetml/2006/main" count="1521" uniqueCount="359">
  <si>
    <t>EKLENEN ÖDENEK</t>
  </si>
  <si>
    <t>DÜŞÜLEN ÖDENEK</t>
  </si>
  <si>
    <t>YILSONU HARCAMA TAHMİNİ</t>
  </si>
  <si>
    <t>TOPLAM ÖDENEK</t>
  </si>
  <si>
    <t xml:space="preserve"> GERÇEK İHTİYAÇ</t>
  </si>
  <si>
    <t>38.10</t>
  </si>
  <si>
    <t>YILDIZ TEKNİK ÜNİVERSİTESİ</t>
  </si>
  <si>
    <t>38.10.09.01-09.8.8.01-2-07.1.9.99</t>
  </si>
  <si>
    <t>38.10.09.07-09.6.0.07-2-06.1.2.03</t>
  </si>
  <si>
    <t>Tıbbi Cihaz Alımları</t>
  </si>
  <si>
    <t>38.10.09.01-09.8.8.01-2-06</t>
  </si>
  <si>
    <t>38.10.09.01-09.8.8.00-2-06.1.1.01</t>
  </si>
  <si>
    <t>38.10.09.01-09.8.8.00-2-06.5.1.01</t>
  </si>
  <si>
    <t>38.10.09.06-08.2.0.00-2-06.1.6.04</t>
  </si>
  <si>
    <t>ÖĞRENCİLERİN DİĞER GİDERLERİNE İLİŞKİN GİDERLER</t>
  </si>
  <si>
    <t>38.10.09.04-09.4.1.00-2-06.2.7.01</t>
  </si>
  <si>
    <t>38.10.09.04-09.4.1.00-2-06.6.9.01</t>
  </si>
  <si>
    <t>38.10.09.07-09.6.0.07-2-06.1.6.01</t>
  </si>
  <si>
    <t>38.10.09.04-08.2.0.00-2-06</t>
  </si>
  <si>
    <t>38.10.09.04-08.2.0.00</t>
  </si>
  <si>
    <t>38.10.09.04-08.2.0.00-2-06.1.1.90</t>
  </si>
  <si>
    <t>38.10.09.04-08.2.0.00-2-06.1.2.02</t>
  </si>
  <si>
    <t>Bilgisayar Alımarı</t>
  </si>
  <si>
    <t>38.10.09.04-08.2.0.00-2-06.1.2.90</t>
  </si>
  <si>
    <t>38.10.09.04-08.2.0.00-2-06.1.7.02</t>
  </si>
  <si>
    <t>Tablo-Heykel Yapım Alım Giderleri</t>
  </si>
  <si>
    <t>38.10.09.04-08.2.0.00-2-06.1.7.03</t>
  </si>
  <si>
    <t>Eski Eser Alım ve Onarımları</t>
  </si>
  <si>
    <t>38.10.09.04-08.2.0.00-2-06.1.7.90</t>
  </si>
  <si>
    <t>Diğer Kültür Varlığı Yapım, Alımları, ve Korunması Giderleri</t>
  </si>
  <si>
    <t>Hizmet Tesisleri</t>
  </si>
  <si>
    <t>Diğerleri</t>
  </si>
  <si>
    <t>38.10.09.09-08.1.0.00-2-06.5.7.02</t>
  </si>
  <si>
    <t>38.10.09.09-09.4.1.00-2-06.4.2.90</t>
  </si>
  <si>
    <t>Diğer Arsa Alım ve Kamulaştırma Giderleri</t>
  </si>
  <si>
    <t>38.10.09.09-09.4.1.00-2-06.5.1.01</t>
  </si>
  <si>
    <t>38.10.09.09-09.4.1.00-2-06.5.7.01</t>
  </si>
  <si>
    <t>38.10.09.09-09.4.1.00-2-06.5.7.07</t>
  </si>
  <si>
    <t>Yol Yapım Giderleri</t>
  </si>
  <si>
    <t>38.10.09.09-09.4.1.00-2-06.5.7.09</t>
  </si>
  <si>
    <t>Kanalizasyon Tesisi Yapım Giderleri</t>
  </si>
  <si>
    <t>38.10.09.09-09.4.1.00-2-06.5.7.90</t>
  </si>
  <si>
    <t>38.10.09.09-09.4.1.00-2-06.7.7.01</t>
  </si>
  <si>
    <t>38.10.09.09-09.4.1.00-2-06.7.7.90</t>
  </si>
  <si>
    <t>PERSONEL GİDERLERİ</t>
  </si>
  <si>
    <t>KOD</t>
  </si>
  <si>
    <t>AÇIKLAMA</t>
  </si>
  <si>
    <t>ÜNİVERSİTELER VE YÜKSEKÖĞRETİM HİZMETİ VEREN KURUMLAR</t>
  </si>
  <si>
    <t>MEMURLAR</t>
  </si>
  <si>
    <t>EĞİTİME İLİŞKİN ARAŞTIRMA VE GELİŞTİRME HİZMETLERİ</t>
  </si>
  <si>
    <t>38.10.09.01</t>
  </si>
  <si>
    <t>BİLİMSEL ARAŞTIRMA PROJELERİ KOORDİNATÖRLÜĞÜ (ÖZEL KALEM)</t>
  </si>
  <si>
    <t>38.10.09.01-09.8.8.00</t>
  </si>
  <si>
    <t>38.10.09.01-09.8.8.00-2-06</t>
  </si>
  <si>
    <t>38.10.09.01-09.8.8.00-2-06.1</t>
  </si>
  <si>
    <t>SERMAYE GİDERLERİ</t>
  </si>
  <si>
    <t>Mamul Mal Alımları</t>
  </si>
  <si>
    <t>38.10.09.01-09.8.8.00-2-06.2</t>
  </si>
  <si>
    <t>Menkul Sermaye Üretim Giderleri</t>
  </si>
  <si>
    <t>38.10.09.01-09.8.8.00-2-06.3</t>
  </si>
  <si>
    <t>Gayrimaddi Hak Alımları</t>
  </si>
  <si>
    <t>38.10.09.01-09.8.8.00-2-06.5</t>
  </si>
  <si>
    <t>Gayrimenkul Sermaye Üretim Giderleri</t>
  </si>
  <si>
    <t>38.10.09.01-09.8.8.00-2-06.9</t>
  </si>
  <si>
    <t>38.10.09.01-09.8.8.00-2-07</t>
  </si>
  <si>
    <t>38.10.09.01-09.8.8.00-2-07.1</t>
  </si>
  <si>
    <t>SERMAYE TRANSFERLERİ</t>
  </si>
  <si>
    <t>Yurtiçi Sermaye Transferleri</t>
  </si>
  <si>
    <t>38.10.09.01-09.8.8.01</t>
  </si>
  <si>
    <t>BİLİMSEL VE TEKNOLOJİK ARAŞTIRMA HİZMETLERİ</t>
  </si>
  <si>
    <t>38.10.09.01-09.8.8.01-2-07</t>
  </si>
  <si>
    <t>38.10.09.01-09.8.8.01-2-07.1</t>
  </si>
  <si>
    <t>38.10.09.04</t>
  </si>
  <si>
    <t>38.10.09.04-09.4.1.00</t>
  </si>
  <si>
    <t>38.10.09.04-09.4.1.00-2-06</t>
  </si>
  <si>
    <t>38.10.09.04-09.4.1.00-2-06.1</t>
  </si>
  <si>
    <t>Mamul Mal alımları</t>
  </si>
  <si>
    <t>38.10.09.04-09.4.1.00-2-06.9</t>
  </si>
  <si>
    <t>38.10.09.04-09.4.1.00-2-06.6</t>
  </si>
  <si>
    <t>38.10.09.04-09.4.1.00-2-06.3</t>
  </si>
  <si>
    <t>38.10.09.04-09.4.1.00-2-06.2</t>
  </si>
  <si>
    <t>Menkul Malların Büyük Onarım Giderleri</t>
  </si>
  <si>
    <t>İDARİ VE MALİ İŞLER DAİRESİ</t>
  </si>
  <si>
    <t>38.10.09.06</t>
  </si>
  <si>
    <t>38.10.09.06-08.2.0.00</t>
  </si>
  <si>
    <t>KÜLTÜR HİZMETLERİ</t>
  </si>
  <si>
    <t>38.10.09.06-08.2.0.00-2-06</t>
  </si>
  <si>
    <t>38.10.09.06-08.2.0.00-2-06.1</t>
  </si>
  <si>
    <t>Mamül Mal Alımları</t>
  </si>
  <si>
    <t>KÜTÜPHANE VE DOKÜMANTASYON DAİRESİ</t>
  </si>
  <si>
    <t>38.10.09.07</t>
  </si>
  <si>
    <t>38.10.09.07-09.6.0.06-2-06</t>
  </si>
  <si>
    <t>38.10.09.07-09.6.0.06-2-06.1</t>
  </si>
  <si>
    <t>38.10.09.07-09.6.0.07</t>
  </si>
  <si>
    <t>Gayrimenkul Büyük Onarım Giderleri</t>
  </si>
  <si>
    <t>DİNLENME VE SPOR HİZMETLERİ</t>
  </si>
  <si>
    <t>38.10.09.09-08.1.0.00</t>
  </si>
  <si>
    <t>38.10.09.09-08.1.0.00-2-01</t>
  </si>
  <si>
    <t>38.10.09.08-09.1.0.00-2-06.5</t>
  </si>
  <si>
    <t>38.10.09.09-09.4.1.00</t>
  </si>
  <si>
    <t>38.10.09.09-09.4.1.00-2-06</t>
  </si>
  <si>
    <t>Gayrimenkul Alımları ve Kamulaştırması</t>
  </si>
  <si>
    <t>38.10.09.09-09.4.1.00-2-06.4</t>
  </si>
  <si>
    <t>38.10.09.09-09.4.1.00-2-06.5</t>
  </si>
  <si>
    <t>38.10.09.09-09.4.1.00-2-06.7</t>
  </si>
  <si>
    <t>38.10.09.09</t>
  </si>
  <si>
    <t xml:space="preserve">YAPI İŞLERİ VE TEKNİK DAİRESİ </t>
  </si>
  <si>
    <t>SAĞLIK KÜLTÜR VE SPOR DAİRESİ</t>
  </si>
  <si>
    <t>Bilimsel Araştırma Projelerinin Desteklenmesine İlişkin Giderler</t>
  </si>
  <si>
    <t>38.10.09.01-09.8.8.00-2-06.1.2.01</t>
  </si>
  <si>
    <t xml:space="preserve">Büro Makinaları Alımları </t>
  </si>
  <si>
    <t>38.10.09.01-09.8.8.00-2-06.1.2.02</t>
  </si>
  <si>
    <t>Bilgisayar Alımları</t>
  </si>
  <si>
    <t>38.10.09.01-09.8.8.00-2-06.1.2.04</t>
  </si>
  <si>
    <t>Laboratuar Cihazı Alımları</t>
  </si>
  <si>
    <t>38.10.09.01-09.8.8.00-2-06.1.2.05</t>
  </si>
  <si>
    <t>İşyeri Makine Teçhizat Alımları</t>
  </si>
  <si>
    <t>38.10.09.01-09.8.8.00-2-06.1.2.90</t>
  </si>
  <si>
    <t>Diğer Makine Teçhizat Alımları</t>
  </si>
  <si>
    <t>38.10.09.01-09.8.8.00-2-06.1.3.04</t>
  </si>
  <si>
    <t>Laboratuar Gereçleri Alımları</t>
  </si>
  <si>
    <t>38.10.09.01-09.8.8.00-2-06.1.3.90</t>
  </si>
  <si>
    <t>Diğer Avadanlık Alımları</t>
  </si>
  <si>
    <t>38.10.09.01-09.8.8.00-2-06.1.6.01</t>
  </si>
  <si>
    <t>Basılı Yayın Alımları ve Yapımları</t>
  </si>
  <si>
    <t>38.10.09.01-09.8.8.00-2-06.1.6.03</t>
  </si>
  <si>
    <t>Elektronik Ortamda Yayın Alımları ve Yapımları</t>
  </si>
  <si>
    <t>38.10.09.01-09.8.8.00-2-06.1.6.04</t>
  </si>
  <si>
    <t>Görüntülü Yayın Alımları ve Yapımları</t>
  </si>
  <si>
    <t>38.10.09.01-09.8.8.00-2-06.2.1.01</t>
  </si>
  <si>
    <t>Proje Giderleri</t>
  </si>
  <si>
    <t>38.10.09.01-09.8.8.00-2-06.2.1.02</t>
  </si>
  <si>
    <t>Müşavirlik Giderleri</t>
  </si>
  <si>
    <t>38.10.09.01-09.8.8.00-2-06.2.1.90</t>
  </si>
  <si>
    <t>Diğer Giderler</t>
  </si>
  <si>
    <t>38.10.09.01-09.8.8.00-2-06.2.2.01</t>
  </si>
  <si>
    <t>Hammadde Alımları</t>
  </si>
  <si>
    <t>38.10.09.01-09.8.8.00-2-06.2.7.01</t>
  </si>
  <si>
    <t>Kimyevi Madde İle Kauçuk ve Plastik Ürün Alımları</t>
  </si>
  <si>
    <t>38.10.09.01-09.8.8.00-2-06.2.8.01</t>
  </si>
  <si>
    <t>Metal Ürün Alımları</t>
  </si>
  <si>
    <t>38.10.09.01-09.8.8.00-2-06.2.9.01</t>
  </si>
  <si>
    <t>Diğer Alımlar</t>
  </si>
  <si>
    <t>38.10.09.01-09.8.8.00-2-06.3.1.01</t>
  </si>
  <si>
    <t>Bilgisayar Yazılımı Alımları</t>
  </si>
  <si>
    <t>38.10.09.01-09.8.8.00-2-06.3.3.01</t>
  </si>
  <si>
    <t>Lisans Alımları</t>
  </si>
  <si>
    <t>38.10.09.01-09.8.8.00-2-06.3.4.01</t>
  </si>
  <si>
    <t>Patent Alımları</t>
  </si>
  <si>
    <t>38.10.09.01-09.8.8.00-2-06.5.7.01</t>
  </si>
  <si>
    <t>Hizmet Binası</t>
  </si>
  <si>
    <t>38.10.09.01-09.8.8.00-2-06.9.2.01</t>
  </si>
  <si>
    <t>38.10.09.01-09.8.8.00-2-06.9.2.03</t>
  </si>
  <si>
    <t>38.10.09.01-09.8.8.00-2-06.9.9.01</t>
  </si>
  <si>
    <t>Diğer Sermaye Giderleri</t>
  </si>
  <si>
    <t>38.10.09.01-09.8.8.00-2-07.1.9.99</t>
  </si>
  <si>
    <t>Kereste ve Kereste Ürünleri Alımları</t>
  </si>
  <si>
    <t>Kağıt ve Kağıt Ürünleri Alımları</t>
  </si>
  <si>
    <t>Müteahhitlik Hizmetleri</t>
  </si>
  <si>
    <t>38.10.09.04-09.4.1.00-2-06.1.1.01</t>
  </si>
  <si>
    <t>Büro Mefruşatı Alımları</t>
  </si>
  <si>
    <t>38.10.09.04-09.4.1.00-2-06.1.1.03</t>
  </si>
  <si>
    <t>Okul Mefruşatı Alımları</t>
  </si>
  <si>
    <t>38.10.09.04-09.4.1.00-2-06.1.1.90</t>
  </si>
  <si>
    <t>Diğer Mefruşat Alımları</t>
  </si>
  <si>
    <t>38.10.09.04-09.4.1.00-2-06.1.2.01</t>
  </si>
  <si>
    <t>38.10.09.04-09.4.1.00-2-06.1.2.02</t>
  </si>
  <si>
    <t>38.10.09.04-09.4.1.00-2-06.1.2.04</t>
  </si>
  <si>
    <t>38.10.09.04-09.4.1.00-2-06.1.2.05</t>
  </si>
  <si>
    <t>38.10.09.04-09.4.1.00-2-06.1.2.90</t>
  </si>
  <si>
    <t>38.10.09.04-09.4.1.00-2-06.1.3.02</t>
  </si>
  <si>
    <t>Atölye Gereçleri Alımları</t>
  </si>
  <si>
    <t>38.10.09.04-09.4.1.00-2-06.1.3.04</t>
  </si>
  <si>
    <t>38.10.09.04-09.4.1.00-2-06.1.3.90</t>
  </si>
  <si>
    <t>38.10.09.04-09.4.1.00-2-06.1.5.30</t>
  </si>
  <si>
    <t>Hareketli İş Makinası Alımları</t>
  </si>
  <si>
    <t>38.10.09.04-09.4.1.00-2-06.1.6.03</t>
  </si>
  <si>
    <t>38.10.09.04-09.4.1.00-2-06.1.6.90</t>
  </si>
  <si>
    <t>Diğer Yayın Alımları ve Yapımları</t>
  </si>
  <si>
    <t>38.10.09.04-09.4.1.00-2-06.2.2.01</t>
  </si>
  <si>
    <t>38.10.09.04-09.4.1.00-2-06.2.5.01</t>
  </si>
  <si>
    <t>38.10.09.04-09.4.1.00-2-06.2.6.01</t>
  </si>
  <si>
    <t>38.10.09.04-09.4.1.00-2-06.2.8.01</t>
  </si>
  <si>
    <t>38.10.09.04-09.4.1.00-2-06.2.9.01</t>
  </si>
  <si>
    <t>38.10.09.04-09.4.1.00-2-06.3.1.01</t>
  </si>
  <si>
    <t>38.10.09.04-09.4.1.00-2-06.3.3.01</t>
  </si>
  <si>
    <t>38.10.09.04-09.4.1.00-2-06.6.7.01</t>
  </si>
  <si>
    <t>38.10.09.04-09.4.1.00-2-06.9.9.01</t>
  </si>
  <si>
    <t>38.10.09.06-08.2.0.00-2-06.1.6.01</t>
  </si>
  <si>
    <t>38.10.09.06-08.2.0.00-2-06.1.6.03</t>
  </si>
  <si>
    <t>38.10.09.06-08.2.0.00-2-06.1.6.90</t>
  </si>
  <si>
    <t>Sosyal Tesis Mefruşatı Alımları</t>
  </si>
  <si>
    <t>38.10.09.07-09.6.0.07-2-06.1.1.01</t>
  </si>
  <si>
    <t>38.10.09.07-09.6.0.07-2-06.1.1.03</t>
  </si>
  <si>
    <t>38.10.09.07-09.6.0.07-2-06.1.1.05</t>
  </si>
  <si>
    <t>38.10.09.07-09.6.0.07-2-06.1.1.90</t>
  </si>
  <si>
    <t>38.10.09.07-09.6.0.07-2-06.1.2.01</t>
  </si>
  <si>
    <t>38.10.09.07-09.6.0.07-2-06.1.2.02</t>
  </si>
  <si>
    <t>38.10.09.07-09.6.0.07-2-06.1.2.04</t>
  </si>
  <si>
    <t>38.10.09.07-09.6.0.07-2-06.1.2.05</t>
  </si>
  <si>
    <t>38.10.09.07-09.6.0.07-2-06.1.2.90</t>
  </si>
  <si>
    <t>Yurtiçi Geçici Görev Yollukları</t>
  </si>
  <si>
    <t>Yurtdışı Geçici Görev Yollukları</t>
  </si>
  <si>
    <t>2012 YILSONU HARCAMA</t>
  </si>
  <si>
    <t>2013 BÜTÇE BAŞLANGIÇ ÖDENEĞİ</t>
  </si>
  <si>
    <t>38.10.09.01-09.8.8.00-2-06.1.6.90</t>
  </si>
  <si>
    <t>38.10.09.01-09.8.8.00-2-06.2.1.03</t>
  </si>
  <si>
    <t>Kontrol Giderleri</t>
  </si>
  <si>
    <t>38.10.09.01-09.8.8.00-2-06.3.2.02</t>
  </si>
  <si>
    <t>Plan Proje Alımları</t>
  </si>
  <si>
    <t>38.10.09.01-09.8.8.00-2-06.3.9.01</t>
  </si>
  <si>
    <t>Diğer Fikri Hak Alımları</t>
  </si>
  <si>
    <t>38.10.09.04-08.2.0.00-2-06.1.1.01</t>
  </si>
  <si>
    <t>38.10.09.04-08.2.0.00-2-06.1.2.05</t>
  </si>
  <si>
    <t>38.10.09.04-08.2.0.00-2-06.1.3.90</t>
  </si>
  <si>
    <t>38.10.09.04-09.4.1.00-2-06.1.1.05</t>
  </si>
  <si>
    <t>38.10.09.04-09.4.1.00-2-06.1.3.05</t>
  </si>
  <si>
    <t>Zirai Gereç Alımları</t>
  </si>
  <si>
    <t>38.10.09.04-09.4.1.00-2-06.1.6.01</t>
  </si>
  <si>
    <t>38.10.09.07-09.6.0.07-2-06.1.3.04</t>
  </si>
  <si>
    <t>Laboratuvar Gereçleri Alımları</t>
  </si>
  <si>
    <t>2013 YILSONU HARCAMA</t>
  </si>
  <si>
    <t>2014 BÜTÇE BAŞLANGIÇ ÖDENEĞİ</t>
  </si>
  <si>
    <t>38.10.09.04-08.2.0.00-2-06.1.2.04</t>
  </si>
  <si>
    <t>38.10.09.04-08.2.0.00-2-06.1.3.04</t>
  </si>
  <si>
    <t>38.10.09.09-09.4.1.00-2-06.7.2.02</t>
  </si>
  <si>
    <t>Elektrik Tesisatı Giderleri</t>
  </si>
  <si>
    <t>38.10.09.09-09.4.1.00-2-06.7.1.90</t>
  </si>
  <si>
    <t>38.10.09.09-09.4.1.00-2-06.7.9.01</t>
  </si>
  <si>
    <t>38.10.09.09-09.4.1.00-2-06.7.7.02</t>
  </si>
  <si>
    <t>GENEL TOPLAM</t>
  </si>
  <si>
    <t>01.</t>
  </si>
  <si>
    <t/>
  </si>
  <si>
    <t>SÖZLEŞMELİ  PERSONEL</t>
  </si>
  <si>
    <t>İŞÇİLER</t>
  </si>
  <si>
    <t>GEÇİCİ PERSONEL</t>
  </si>
  <si>
    <t>DİĞER PERSONEL</t>
  </si>
  <si>
    <t>02</t>
  </si>
  <si>
    <t>SOSYAL GÜVENLİK KURUMLARINA DEVLET PRİMİ GİDERLERİ</t>
  </si>
  <si>
    <t>SÖZLEŞMELİ PERSONEL</t>
  </si>
  <si>
    <t>03.</t>
  </si>
  <si>
    <t>MAL VE HİZMET ALIM GİDERLERİ</t>
  </si>
  <si>
    <t xml:space="preserve">                                     1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</si>
  <si>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</si>
  <si>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</si>
  <si>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</si>
  <si>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</si>
  <si>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</si>
  <si>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</si>
  <si>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 ALIM, BAKIM VE ONARIM GİDERLERİ</t>
  </si>
  <si>
    <t>GAYRİMENKUL MAL BAKIM VE ONARIM GİDERLERİ</t>
  </si>
  <si>
    <t>TEDAVİ VE CENAZE GİDERLERİ</t>
  </si>
  <si>
    <t xml:space="preserve">CARİ TRANSFERLER </t>
  </si>
  <si>
    <t>GÖREV ZARARLARI</t>
  </si>
  <si>
    <t>HAZİNE YARDIMLARI</t>
  </si>
  <si>
    <t>KAR AMACI GÜTMEYEN KURULUŞLARA YAPILAN TRANSFERLER</t>
  </si>
  <si>
    <t>HANE HALKINA YAPILAN TRANSFERLER</t>
  </si>
  <si>
    <t>DEVLET SOSYAL GÜVENLİK KURUMLARINDAN HANE HALKINA YAPILAN FAYDA ÖDEMELERİ</t>
  </si>
  <si>
    <t>YURTDIŞINA  YAPILAN TRANSFERLER</t>
  </si>
  <si>
    <t>06</t>
  </si>
  <si>
    <t>MAMUL MAL ALIMLARI</t>
  </si>
  <si>
    <t>MENKUL SERMAYE 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</si>
  <si>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</si>
  <si>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</si>
  <si>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</si>
  <si>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</si>
  <si>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</si>
  <si>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 xml:space="preserve">STOK ALIMLARI   </t>
  </si>
  <si>
    <t>DİĞER SERMAYE GİDERLERİ</t>
  </si>
  <si>
    <t xml:space="preserve">YURTİÇİ SERMAYE TRANSFERLERİ </t>
  </si>
  <si>
    <t>YURTDIŞI SERMAYE TRANSFERLERİ</t>
  </si>
  <si>
    <t>2014 YILSONU HARCAMA</t>
  </si>
  <si>
    <t>2015 BÜTÇE BAŞLANGIÇ ÖDENEĞİ</t>
  </si>
  <si>
    <t>2015</t>
  </si>
  <si>
    <t xml:space="preserve"> TAVAN  TEKLİFİ</t>
  </si>
  <si>
    <t xml:space="preserve"> TAVAN TEKLİFİ</t>
  </si>
  <si>
    <t xml:space="preserve"> TAVAN TEKLİDİ</t>
  </si>
  <si>
    <t>2016 TAHMİN</t>
  </si>
  <si>
    <t>38.10.09.04-08.2.0.00-2-06.1.2.01</t>
  </si>
  <si>
    <t>38.10.09.07-09.6.0.07-2-06.7.1.01</t>
  </si>
  <si>
    <t>2017 TAHMİN</t>
  </si>
  <si>
    <t>38.10.09.01-09.8.8.01-2-06.1</t>
  </si>
  <si>
    <t>PROJE NO</t>
  </si>
  <si>
    <t>PROJE ADI</t>
  </si>
  <si>
    <t>BAŞLAMA BİTİŞ</t>
  </si>
  <si>
    <t>KAREKTERİSTİK</t>
  </si>
  <si>
    <t>BİRİMLER</t>
  </si>
  <si>
    <t>MUHTELİF İŞLER PROJESİ</t>
  </si>
  <si>
    <t>İDARİ VE MALİ İŞLER</t>
  </si>
  <si>
    <t>SKS ÖZGELİR</t>
  </si>
  <si>
    <t>TOPLAM</t>
  </si>
  <si>
    <t>YAYIN ALIMLARI</t>
  </si>
  <si>
    <t>KÜTÜPHANE</t>
  </si>
  <si>
    <t>2012H040230</t>
  </si>
  <si>
    <t>MÜZE TEFRİŞATI PROJESİ</t>
  </si>
  <si>
    <t>2014H050240</t>
  </si>
  <si>
    <r>
      <t>AÇIK VE KAPALI SPOR TESİSLERİ</t>
    </r>
  </si>
  <si>
    <t>YAPI İŞLERİ</t>
  </si>
  <si>
    <t>ÇEŞİTLİ ÜNİTELERİN ETÜT PROJESİ</t>
  </si>
  <si>
    <t>Etüt Proje ve Muşavirlik</t>
  </si>
  <si>
    <t>1997H031070</t>
  </si>
  <si>
    <t>2000H031620</t>
  </si>
  <si>
    <t>KAMPÜS ALTYAPISI PROJESİ</t>
  </si>
  <si>
    <t>2008H035090</t>
  </si>
  <si>
    <t>BÜYÜK ONARIM</t>
  </si>
  <si>
    <t xml:space="preserve">BİLİMSEL ARAŞTIRMA PROJELERİ </t>
  </si>
  <si>
    <t>2011K120410</t>
  </si>
  <si>
    <t>MERKEZİ ARAŞTIRMA LABORTUARI</t>
  </si>
  <si>
    <t>BAP</t>
  </si>
  <si>
    <t>2017 TAVAN RAKAMLARI</t>
  </si>
  <si>
    <t>2017 KURUM TEKLİFİ</t>
  </si>
  <si>
    <t>2018 KURUM TEKLİFİ</t>
  </si>
  <si>
    <t xml:space="preserve">            3- Yılsonu Harcama Tahminleri yapılacaktır.</t>
  </si>
  <si>
    <r>
      <t xml:space="preserve">NOT: </t>
    </r>
    <r>
      <rPr>
        <b/>
        <sz val="12"/>
        <rFont val="Calibri"/>
        <family val="2"/>
      </rPr>
      <t xml:space="preserve">1- Tabloda belirtilen tavan rakamlarına göre  yatırım  teklifleri i yapılacaktır. </t>
    </r>
  </si>
  <si>
    <r>
      <t xml:space="preserve">          </t>
    </r>
    <r>
      <rPr>
        <b/>
        <sz val="11"/>
        <rFont val="Calibri"/>
        <family val="2"/>
      </rPr>
      <t xml:space="preserve">  2-   Gerçek İhtiyaca (Kurum) göre yatırım teklifleri  yapılacaktır. </t>
    </r>
  </si>
  <si>
    <t xml:space="preserve">            4- Hangi projnin ödeneği kullanılmayıp hangi projeye aktarılacağı veya ihtiyaç duyulan ek ödenek belirtilecek</t>
  </si>
  <si>
    <t xml:space="preserve">                ve Yılsonu Harcama ona göre düzenlenecektir.</t>
  </si>
  <si>
    <t>2017-2019  YILLARI I YATIRIM TAVAN-KURUM   ÖDENEK TEKLİFLERİ</t>
  </si>
  <si>
    <t>2016H034890</t>
  </si>
  <si>
    <t>2016H034900</t>
  </si>
  <si>
    <t>2016H034880</t>
  </si>
  <si>
    <t>Bakım Onarım Bilgi ve İletişim Teknolojileri Makine Techizat T-2 (1 adet)</t>
  </si>
  <si>
    <t>2016 BÜTÇE BAŞLANGIÇ ÖDENEĞİ</t>
  </si>
  <si>
    <t>2018 TAVAN RAKAMLARI</t>
  </si>
  <si>
    <t>2019 TAVAN RAKAMALARI</t>
  </si>
  <si>
    <t>2019 KURUM TEKLİFİ</t>
  </si>
  <si>
    <t>2017-2019 TAVAN TEKLİF TOPLAMI</t>
  </si>
  <si>
    <t>2017 2019 KURUM TEKLİF TOPLAMI</t>
  </si>
  <si>
    <t>Basılı Yayın Alımı Elektronik Yayın Alımı</t>
  </si>
  <si>
    <t>Doğalgaz Dönüşümü Elektrik Hattı, Kampüs içi yol,Kanalizasyon  hattı, peyzaj,Su isate Hattı  telefon hattı,</t>
  </si>
  <si>
    <t>Kimya Metalurji Fakültesi (9.092 m2),YDYO Bin.(6.911m2)</t>
  </si>
  <si>
    <t>Büyük Onarım</t>
  </si>
  <si>
    <t>2017-2017</t>
  </si>
  <si>
    <t>2012-2019</t>
  </si>
  <si>
    <t>2014-2019</t>
  </si>
  <si>
    <t>1997-2019</t>
  </si>
  <si>
    <t>2000-2019</t>
  </si>
  <si>
    <t>2008-2019</t>
  </si>
  <si>
    <t>2011-2019</t>
  </si>
  <si>
    <t>Tefrişat</t>
  </si>
  <si>
    <t>Atletizm Pisti,Trıbün</t>
  </si>
  <si>
    <t>Makine-techizat  Teknolojik Araştırma İnsaat( 6.000m2)</t>
  </si>
  <si>
    <r>
      <t>DERSLİK VE MERKEZİ BİRİMLER PROJESİ</t>
    </r>
    <r>
      <rPr>
        <b/>
        <sz val="11"/>
        <color indexed="60"/>
        <rFont val="Arial"/>
        <family val="2"/>
      </rPr>
      <t xml:space="preserve"> </t>
    </r>
  </si>
  <si>
    <t>2016</t>
  </si>
  <si>
    <r>
      <rPr>
        <b/>
        <sz val="12"/>
        <color indexed="10"/>
        <rFont val="Calibri"/>
        <family val="2"/>
      </rPr>
      <t xml:space="preserve">30/05/2016  </t>
    </r>
    <r>
      <rPr>
        <b/>
        <sz val="12"/>
        <color indexed="8"/>
        <rFont val="Calibri"/>
        <family val="2"/>
      </rPr>
      <t xml:space="preserve">    HARCAMA GERÇEKLEŞMESİ</t>
    </r>
  </si>
  <si>
    <t>2015 YILSONU HARCAMA</t>
  </si>
  <si>
    <t>2018 TAHMİN</t>
  </si>
  <si>
    <t>Laboratuar cıhazı Alımları</t>
  </si>
  <si>
    <t>38.10.09.04-09.4.1.00-2-06.1.4.01</t>
  </si>
  <si>
    <t>Kara Taşıtı Alımlaru (Zırhlı Taşıt Alım .Dahil)</t>
  </si>
  <si>
    <t>38.10.09.07-09.6.0.07-2-06.1.4.01</t>
  </si>
  <si>
    <t>38.10.09.07-09.6.0.07-2-06.1.6.02</t>
  </si>
  <si>
    <t>38.10.09.07-09.6.0.07-2-06.1.6.03</t>
  </si>
  <si>
    <t>38.10.09.07-09.6.0.07-2-06.1.6.04</t>
  </si>
  <si>
    <t>38.10.09.07-09.6.0.07-2-06.1.6.05</t>
  </si>
  <si>
    <t>38.10.09.07-09.6.0.07-2-06.1.6.06</t>
  </si>
  <si>
    <t>38.10.09.07-09.6.0.07-2-06.1.6.07</t>
  </si>
  <si>
    <t>38.10.09.07-09.6.0.07-2-06.9.9.01</t>
  </si>
  <si>
    <t xml:space="preserve">Y.T.Ü. 2017-2019 YILI  TAVAN VE KURUM TEKLİFİ 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</si>
</sst>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#,##0_ ;\-#,##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 Tur"/>
      <family val="0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b/>
      <sz val="11"/>
      <color indexed="6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12"/>
      <name val="Arial"/>
      <family val="2"/>
    </font>
    <font>
      <b/>
      <sz val="11"/>
      <color indexed="42"/>
      <name val="Arial"/>
      <family val="2"/>
    </font>
    <font>
      <b/>
      <sz val="16"/>
      <color indexed="12"/>
      <name val="Arial Tur"/>
      <family val="0"/>
    </font>
    <font>
      <b/>
      <sz val="20"/>
      <color indexed="12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1"/>
      <color rgb="FFCCFFCC"/>
      <name val="Arial"/>
      <family val="2"/>
    </font>
    <font>
      <sz val="11"/>
      <color theme="1"/>
      <name val="Arial"/>
      <family val="2"/>
    </font>
    <font>
      <b/>
      <sz val="16"/>
      <color rgb="FF0000FF"/>
      <name val="Arial Tur"/>
      <family val="0"/>
    </font>
    <font>
      <b/>
      <sz val="20"/>
      <color rgb="FF0000F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9FDFB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1" fillId="25" borderId="8" applyNumberFormat="0" applyFont="0" applyAlignment="0" applyProtection="0"/>
    <xf numFmtId="0" fontId="54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33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3" fillId="34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33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4" fontId="4" fillId="35" borderId="18" xfId="0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3" fillId="36" borderId="13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/>
    </xf>
    <xf numFmtId="4" fontId="2" fillId="37" borderId="15" xfId="0" applyNumberFormat="1" applyFont="1" applyFill="1" applyBorder="1" applyAlignment="1">
      <alignment/>
    </xf>
    <xf numFmtId="0" fontId="2" fillId="37" borderId="15" xfId="0" applyFont="1" applyFill="1" applyBorder="1" applyAlignment="1">
      <alignment/>
    </xf>
    <xf numFmtId="180" fontId="6" fillId="38" borderId="19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3" fillId="34" borderId="22" xfId="0" applyFont="1" applyFill="1" applyBorder="1" applyAlignment="1">
      <alignment/>
    </xf>
    <xf numFmtId="4" fontId="0" fillId="0" borderId="23" xfId="0" applyNumberFormat="1" applyBorder="1" applyAlignment="1">
      <alignment/>
    </xf>
    <xf numFmtId="180" fontId="6" fillId="38" borderId="11" xfId="0" applyNumberFormat="1" applyFont="1" applyFill="1" applyBorder="1" applyAlignment="1">
      <alignment horizontal="left" vertical="center"/>
    </xf>
    <xf numFmtId="180" fontId="6" fillId="38" borderId="12" xfId="0" applyNumberFormat="1" applyFont="1" applyFill="1" applyBorder="1" applyAlignment="1">
      <alignment horizontal="left" vertical="center"/>
    </xf>
    <xf numFmtId="4" fontId="3" fillId="34" borderId="24" xfId="0" applyNumberFormat="1" applyFont="1" applyFill="1" applyBorder="1" applyAlignment="1">
      <alignment/>
    </xf>
    <xf numFmtId="4" fontId="0" fillId="0" borderId="25" xfId="0" applyNumberFormat="1" applyBorder="1" applyAlignment="1">
      <alignment/>
    </xf>
    <xf numFmtId="4" fontId="3" fillId="34" borderId="22" xfId="0" applyNumberFormat="1" applyFont="1" applyFill="1" applyBorder="1" applyAlignment="1">
      <alignment/>
    </xf>
    <xf numFmtId="4" fontId="3" fillId="7" borderId="14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5" fillId="39" borderId="27" xfId="0" applyFont="1" applyFill="1" applyBorder="1" applyAlignment="1">
      <alignment horizontal="left" vertical="center"/>
    </xf>
    <xf numFmtId="0" fontId="57" fillId="39" borderId="28" xfId="0" applyFont="1" applyFill="1" applyBorder="1" applyAlignment="1">
      <alignment horizontal="right" vertical="center"/>
    </xf>
    <xf numFmtId="0" fontId="58" fillId="39" borderId="28" xfId="0" applyFont="1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4" fontId="55" fillId="39" borderId="29" xfId="0" applyNumberFormat="1" applyFont="1" applyFill="1" applyBorder="1" applyAlignment="1">
      <alignment/>
    </xf>
    <xf numFmtId="0" fontId="58" fillId="0" borderId="19" xfId="0" applyFont="1" applyBorder="1" applyAlignment="1">
      <alignment horizontal="right"/>
    </xf>
    <xf numFmtId="0" fontId="0" fillId="0" borderId="23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58" fillId="0" borderId="30" xfId="0" applyFont="1" applyBorder="1" applyAlignment="1">
      <alignment horizontal="right"/>
    </xf>
    <xf numFmtId="0" fontId="55" fillId="39" borderId="19" xfId="0" applyFont="1" applyFill="1" applyBorder="1" applyAlignment="1">
      <alignment horizontal="left" vertical="center"/>
    </xf>
    <xf numFmtId="0" fontId="58" fillId="39" borderId="14" xfId="0" applyFont="1" applyFill="1" applyBorder="1" applyAlignment="1">
      <alignment horizontal="right" vertical="center"/>
    </xf>
    <xf numFmtId="0" fontId="55" fillId="39" borderId="23" xfId="0" applyFont="1" applyFill="1" applyBorder="1" applyAlignment="1">
      <alignment horizontal="left" vertical="center"/>
    </xf>
    <xf numFmtId="4" fontId="0" fillId="39" borderId="19" xfId="0" applyNumberFormat="1" applyFill="1" applyBorder="1" applyAlignment="1">
      <alignment/>
    </xf>
    <xf numFmtId="0" fontId="58" fillId="0" borderId="31" xfId="0" applyFont="1" applyBorder="1" applyAlignment="1">
      <alignment horizontal="right"/>
    </xf>
    <xf numFmtId="49" fontId="57" fillId="39" borderId="14" xfId="0" applyNumberFormat="1" applyFont="1" applyFill="1" applyBorder="1" applyAlignment="1">
      <alignment horizontal="right" vertical="center"/>
    </xf>
    <xf numFmtId="0" fontId="58" fillId="39" borderId="32" xfId="0" applyFont="1" applyFill="1" applyBorder="1" applyAlignment="1">
      <alignment horizontal="left" vertical="center"/>
    </xf>
    <xf numFmtId="4" fontId="55" fillId="39" borderId="19" xfId="0" applyNumberFormat="1" applyFont="1" applyFill="1" applyBorder="1" applyAlignment="1">
      <alignment/>
    </xf>
    <xf numFmtId="49" fontId="58" fillId="0" borderId="31" xfId="0" applyNumberFormat="1" applyFont="1" applyBorder="1" applyAlignment="1">
      <alignment horizontal="right"/>
    </xf>
    <xf numFmtId="49" fontId="58" fillId="0" borderId="19" xfId="0" applyNumberFormat="1" applyFont="1" applyBorder="1" applyAlignment="1">
      <alignment horizontal="right"/>
    </xf>
    <xf numFmtId="0" fontId="59" fillId="0" borderId="19" xfId="0" applyFont="1" applyBorder="1" applyAlignment="1">
      <alignment/>
    </xf>
    <xf numFmtId="49" fontId="57" fillId="0" borderId="19" xfId="0" applyNumberFormat="1" applyFont="1" applyBorder="1" applyAlignment="1">
      <alignment horizontal="right"/>
    </xf>
    <xf numFmtId="0" fontId="58" fillId="0" borderId="19" xfId="0" applyFont="1" applyBorder="1" applyAlignment="1">
      <alignment/>
    </xf>
    <xf numFmtId="0" fontId="0" fillId="0" borderId="33" xfId="0" applyFill="1" applyBorder="1" applyAlignment="1">
      <alignment horizontal="left" vertical="center"/>
    </xf>
    <xf numFmtId="0" fontId="0" fillId="0" borderId="30" xfId="0" applyBorder="1" applyAlignment="1">
      <alignment/>
    </xf>
    <xf numFmtId="4" fontId="0" fillId="0" borderId="30" xfId="0" applyNumberFormat="1" applyBorder="1" applyAlignment="1">
      <alignment/>
    </xf>
    <xf numFmtId="0" fontId="0" fillId="0" borderId="34" xfId="0" applyBorder="1" applyAlignment="1">
      <alignment/>
    </xf>
    <xf numFmtId="0" fontId="59" fillId="0" borderId="0" xfId="0" applyFont="1" applyAlignment="1">
      <alignment/>
    </xf>
    <xf numFmtId="0" fontId="55" fillId="40" borderId="19" xfId="0" applyFont="1" applyFill="1" applyBorder="1" applyAlignment="1">
      <alignment/>
    </xf>
    <xf numFmtId="4" fontId="55" fillId="40" borderId="19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7" borderId="14" xfId="0" applyNumberFormat="1" applyFont="1" applyFill="1" applyBorder="1" applyAlignment="1">
      <alignment horizontal="center" vertical="center" wrapText="1"/>
    </xf>
    <xf numFmtId="4" fontId="8" fillId="36" borderId="13" xfId="0" applyNumberFormat="1" applyFont="1" applyFill="1" applyBorder="1" applyAlignment="1">
      <alignment horizontal="center" vertical="center" wrapText="1"/>
    </xf>
    <xf numFmtId="0" fontId="11" fillId="41" borderId="35" xfId="0" applyFont="1" applyFill="1" applyBorder="1" applyAlignment="1">
      <alignment/>
    </xf>
    <xf numFmtId="0" fontId="11" fillId="41" borderId="36" xfId="0" applyFont="1" applyFill="1" applyBorder="1" applyAlignment="1">
      <alignment horizontal="left" vertical="center"/>
    </xf>
    <xf numFmtId="4" fontId="11" fillId="41" borderId="37" xfId="0" applyNumberFormat="1" applyFont="1" applyFill="1" applyBorder="1" applyAlignment="1">
      <alignment horizontal="right" vertical="center" wrapText="1"/>
    </xf>
    <xf numFmtId="4" fontId="0" fillId="3" borderId="12" xfId="0" applyNumberFormat="1" applyFill="1" applyBorder="1" applyAlignment="1">
      <alignment/>
    </xf>
    <xf numFmtId="4" fontId="8" fillId="3" borderId="13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4" fontId="60" fillId="0" borderId="0" xfId="0" applyNumberFormat="1" applyFont="1" applyAlignment="1">
      <alignment/>
    </xf>
    <xf numFmtId="0" fontId="55" fillId="0" borderId="0" xfId="0" applyFont="1" applyAlignment="1">
      <alignment/>
    </xf>
    <xf numFmtId="4" fontId="0" fillId="0" borderId="38" xfId="0" applyNumberFormat="1" applyBorder="1" applyAlignment="1">
      <alignment/>
    </xf>
    <xf numFmtId="14" fontId="55" fillId="0" borderId="0" xfId="0" applyNumberFormat="1" applyFont="1" applyAlignment="1">
      <alignment/>
    </xf>
    <xf numFmtId="0" fontId="12" fillId="42" borderId="39" xfId="0" applyFont="1" applyFill="1" applyBorder="1" applyAlignment="1">
      <alignment horizontal="center" vertical="center" wrapText="1"/>
    </xf>
    <xf numFmtId="0" fontId="12" fillId="42" borderId="22" xfId="0" applyFont="1" applyFill="1" applyBorder="1" applyAlignment="1">
      <alignment vertical="center" wrapText="1"/>
    </xf>
    <xf numFmtId="0" fontId="12" fillId="13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2" fillId="40" borderId="36" xfId="0" applyFont="1" applyFill="1" applyBorder="1" applyAlignment="1">
      <alignment horizontal="center" vertical="center" wrapText="1"/>
    </xf>
    <xf numFmtId="0" fontId="12" fillId="42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wrapText="1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15" fillId="0" borderId="40" xfId="0" applyFont="1" applyBorder="1" applyAlignment="1">
      <alignment horizontal="left" wrapText="1"/>
    </xf>
    <xf numFmtId="0" fontId="12" fillId="0" borderId="39" xfId="0" applyFont="1" applyBorder="1" applyAlignment="1">
      <alignment wrapText="1"/>
    </xf>
    <xf numFmtId="0" fontId="12" fillId="0" borderId="41" xfId="0" applyFont="1" applyBorder="1" applyAlignment="1">
      <alignment wrapText="1"/>
    </xf>
    <xf numFmtId="0" fontId="12" fillId="0" borderId="42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9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61" fillId="43" borderId="20" xfId="0" applyFont="1" applyFill="1" applyBorder="1" applyAlignment="1">
      <alignment horizontal="left" wrapText="1"/>
    </xf>
    <xf numFmtId="0" fontId="19" fillId="0" borderId="4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2" xfId="0" applyFont="1" applyBorder="1" applyAlignment="1">
      <alignment horizontal="left" wrapText="1"/>
    </xf>
    <xf numFmtId="0" fontId="13" fillId="0" borderId="43" xfId="0" applyFont="1" applyBorder="1" applyAlignment="1">
      <alignment wrapText="1"/>
    </xf>
    <xf numFmtId="0" fontId="62" fillId="0" borderId="11" xfId="0" applyFont="1" applyBorder="1" applyAlignment="1">
      <alignment wrapText="1"/>
    </xf>
    <xf numFmtId="0" fontId="62" fillId="0" borderId="39" xfId="0" applyFont="1" applyBorder="1" applyAlignment="1">
      <alignment wrapText="1"/>
    </xf>
    <xf numFmtId="0" fontId="62" fillId="0" borderId="14" xfId="0" applyFont="1" applyBorder="1" applyAlignment="1">
      <alignment horizontal="left" wrapText="1"/>
    </xf>
    <xf numFmtId="0" fontId="12" fillId="0" borderId="39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4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12" fillId="0" borderId="13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39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4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wrapText="1"/>
    </xf>
    <xf numFmtId="0" fontId="12" fillId="0" borderId="39" xfId="0" applyFont="1" applyBorder="1" applyAlignment="1">
      <alignment vertical="center" wrapText="1"/>
    </xf>
    <xf numFmtId="0" fontId="12" fillId="0" borderId="17" xfId="0" applyFont="1" applyBorder="1" applyAlignment="1">
      <alignment wrapText="1"/>
    </xf>
    <xf numFmtId="0" fontId="19" fillId="0" borderId="17" xfId="0" applyFont="1" applyBorder="1" applyAlignment="1">
      <alignment horizontal="left" wrapText="1"/>
    </xf>
    <xf numFmtId="0" fontId="12" fillId="0" borderId="12" xfId="0" applyFont="1" applyBorder="1" applyAlignment="1">
      <alignment wrapText="1"/>
    </xf>
    <xf numFmtId="0" fontId="12" fillId="0" borderId="48" xfId="0" applyFont="1" applyBorder="1" applyAlignment="1">
      <alignment horizontal="left" wrapText="1"/>
    </xf>
    <xf numFmtId="0" fontId="12" fillId="34" borderId="14" xfId="0" applyFont="1" applyFill="1" applyBorder="1" applyAlignment="1">
      <alignment horizontal="center" wrapText="1"/>
    </xf>
    <xf numFmtId="0" fontId="63" fillId="34" borderId="39" xfId="0" applyFont="1" applyFill="1" applyBorder="1" applyAlignment="1">
      <alignment wrapText="1"/>
    </xf>
    <xf numFmtId="0" fontId="0" fillId="0" borderId="42" xfId="0" applyBorder="1" applyAlignment="1">
      <alignment/>
    </xf>
    <xf numFmtId="4" fontId="0" fillId="0" borderId="42" xfId="0" applyNumberFormat="1" applyBorder="1" applyAlignment="1">
      <alignment/>
    </xf>
    <xf numFmtId="4" fontId="0" fillId="38" borderId="19" xfId="0" applyNumberFormat="1" applyFill="1" applyBorder="1" applyAlignment="1">
      <alignment/>
    </xf>
    <xf numFmtId="0" fontId="0" fillId="0" borderId="47" xfId="0" applyBorder="1" applyAlignment="1">
      <alignment/>
    </xf>
    <xf numFmtId="0" fontId="0" fillId="0" borderId="27" xfId="0" applyBorder="1" applyAlignment="1">
      <alignment/>
    </xf>
    <xf numFmtId="0" fontId="0" fillId="0" borderId="40" xfId="0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3" fontId="13" fillId="0" borderId="50" xfId="0" applyNumberFormat="1" applyFont="1" applyBorder="1" applyAlignment="1">
      <alignment horizontal="right" wrapText="1"/>
    </xf>
    <xf numFmtId="3" fontId="13" fillId="0" borderId="22" xfId="0" applyNumberFormat="1" applyFont="1" applyBorder="1" applyAlignment="1">
      <alignment horizontal="right" wrapText="1"/>
    </xf>
    <xf numFmtId="3" fontId="13" fillId="0" borderId="28" xfId="0" applyNumberFormat="1" applyFont="1" applyBorder="1" applyAlignment="1">
      <alignment horizontal="right" wrapText="1"/>
    </xf>
    <xf numFmtId="3" fontId="13" fillId="0" borderId="24" xfId="0" applyNumberFormat="1" applyFont="1" applyBorder="1" applyAlignment="1">
      <alignment horizontal="right" wrapText="1"/>
    </xf>
    <xf numFmtId="3" fontId="13" fillId="0" borderId="11" xfId="0" applyNumberFormat="1" applyFont="1" applyBorder="1" applyAlignment="1">
      <alignment horizontal="right" wrapText="1"/>
    </xf>
    <xf numFmtId="3" fontId="13" fillId="0" borderId="23" xfId="0" applyNumberFormat="1" applyFont="1" applyBorder="1" applyAlignment="1">
      <alignment horizontal="right" wrapText="1"/>
    </xf>
    <xf numFmtId="3" fontId="61" fillId="43" borderId="51" xfId="0" applyNumberFormat="1" applyFont="1" applyFill="1" applyBorder="1" applyAlignment="1">
      <alignment horizontal="right" wrapText="1"/>
    </xf>
    <xf numFmtId="3" fontId="61" fillId="43" borderId="20" xfId="0" applyNumberFormat="1" applyFont="1" applyFill="1" applyBorder="1" applyAlignment="1">
      <alignment horizontal="right" wrapText="1"/>
    </xf>
    <xf numFmtId="3" fontId="61" fillId="43" borderId="33" xfId="0" applyNumberFormat="1" applyFont="1" applyFill="1" applyBorder="1" applyAlignment="1">
      <alignment horizontal="right" wrapText="1"/>
    </xf>
    <xf numFmtId="3" fontId="13" fillId="0" borderId="52" xfId="0" applyNumberFormat="1" applyFont="1" applyBorder="1" applyAlignment="1">
      <alignment horizontal="right" wrapText="1"/>
    </xf>
    <xf numFmtId="3" fontId="13" fillId="0" borderId="12" xfId="0" applyNumberFormat="1" applyFont="1" applyBorder="1" applyAlignment="1">
      <alignment horizontal="right" wrapText="1"/>
    </xf>
    <xf numFmtId="3" fontId="13" fillId="0" borderId="53" xfId="0" applyNumberFormat="1" applyFont="1" applyBorder="1" applyAlignment="1">
      <alignment horizontal="right" wrapText="1"/>
    </xf>
    <xf numFmtId="3" fontId="62" fillId="0" borderId="41" xfId="0" applyNumberFormat="1" applyFont="1" applyBorder="1" applyAlignment="1">
      <alignment horizontal="right" wrapText="1"/>
    </xf>
    <xf numFmtId="3" fontId="62" fillId="0" borderId="14" xfId="0" applyNumberFormat="1" applyFont="1" applyBorder="1" applyAlignment="1">
      <alignment horizontal="right" wrapText="1"/>
    </xf>
    <xf numFmtId="3" fontId="62" fillId="0" borderId="13" xfId="0" applyNumberFormat="1" applyFont="1" applyBorder="1" applyAlignment="1">
      <alignment horizontal="right" wrapText="1"/>
    </xf>
    <xf numFmtId="3" fontId="64" fillId="0" borderId="54" xfId="0" applyNumberFormat="1" applyFont="1" applyBorder="1" applyAlignment="1">
      <alignment horizontal="right" vertical="center" wrapText="1"/>
    </xf>
    <xf numFmtId="3" fontId="64" fillId="0" borderId="17" xfId="0" applyNumberFormat="1" applyFont="1" applyBorder="1" applyAlignment="1">
      <alignment horizontal="right" vertical="center" wrapText="1"/>
    </xf>
    <xf numFmtId="3" fontId="13" fillId="0" borderId="55" xfId="0" applyNumberFormat="1" applyFont="1" applyBorder="1" applyAlignment="1">
      <alignment horizontal="right" wrapText="1"/>
    </xf>
    <xf numFmtId="3" fontId="64" fillId="0" borderId="0" xfId="0" applyNumberFormat="1" applyFont="1" applyBorder="1" applyAlignment="1">
      <alignment horizontal="right" vertical="center" wrapText="1"/>
    </xf>
    <xf numFmtId="3" fontId="64" fillId="0" borderId="46" xfId="0" applyNumberFormat="1" applyFont="1" applyBorder="1" applyAlignment="1">
      <alignment horizontal="right" vertical="center" wrapText="1"/>
    </xf>
    <xf numFmtId="3" fontId="13" fillId="0" borderId="56" xfId="0" applyNumberFormat="1" applyFont="1" applyBorder="1" applyAlignment="1">
      <alignment horizontal="right" wrapText="1"/>
    </xf>
    <xf numFmtId="3" fontId="64" fillId="0" borderId="41" xfId="0" applyNumberFormat="1" applyFont="1" applyBorder="1" applyAlignment="1">
      <alignment horizontal="right" wrapText="1"/>
    </xf>
    <xf numFmtId="3" fontId="64" fillId="0" borderId="14" xfId="0" applyNumberFormat="1" applyFont="1" applyBorder="1" applyAlignment="1">
      <alignment horizontal="right" wrapText="1"/>
    </xf>
    <xf numFmtId="3" fontId="64" fillId="0" borderId="27" xfId="0" applyNumberFormat="1" applyFont="1" applyBorder="1" applyAlignment="1">
      <alignment horizontal="right" wrapText="1"/>
    </xf>
    <xf numFmtId="3" fontId="64" fillId="0" borderId="54" xfId="0" applyNumberFormat="1" applyFont="1" applyBorder="1" applyAlignment="1">
      <alignment horizontal="right" wrapText="1"/>
    </xf>
    <xf numFmtId="3" fontId="64" fillId="0" borderId="17" xfId="0" applyNumberFormat="1" applyFont="1" applyBorder="1" applyAlignment="1">
      <alignment horizontal="right" wrapText="1"/>
    </xf>
    <xf numFmtId="3" fontId="12" fillId="34" borderId="41" xfId="0" applyNumberFormat="1" applyFont="1" applyFill="1" applyBorder="1" applyAlignment="1">
      <alignment wrapText="1"/>
    </xf>
    <xf numFmtId="3" fontId="12" fillId="34" borderId="14" xfId="0" applyNumberFormat="1" applyFont="1" applyFill="1" applyBorder="1" applyAlignment="1">
      <alignment wrapText="1"/>
    </xf>
    <xf numFmtId="3" fontId="12" fillId="34" borderId="13" xfId="0" applyNumberFormat="1" applyFont="1" applyFill="1" applyBorder="1" applyAlignment="1">
      <alignment wrapText="1"/>
    </xf>
    <xf numFmtId="3" fontId="12" fillId="4" borderId="19" xfId="0" applyNumberFormat="1" applyFont="1" applyFill="1" applyBorder="1" applyAlignment="1">
      <alignment wrapText="1"/>
    </xf>
    <xf numFmtId="3" fontId="12" fillId="4" borderId="41" xfId="0" applyNumberFormat="1" applyFont="1" applyFill="1" applyBorder="1" applyAlignment="1">
      <alignment wrapText="1"/>
    </xf>
    <xf numFmtId="3" fontId="13" fillId="0" borderId="46" xfId="0" applyNumberFormat="1" applyFont="1" applyBorder="1" applyAlignment="1">
      <alignment wrapText="1"/>
    </xf>
    <xf numFmtId="3" fontId="12" fillId="3" borderId="14" xfId="0" applyNumberFormat="1" applyFont="1" applyFill="1" applyBorder="1" applyAlignment="1">
      <alignment horizontal="right"/>
    </xf>
    <xf numFmtId="0" fontId="12" fillId="13" borderId="47" xfId="0" applyFont="1" applyFill="1" applyBorder="1" applyAlignment="1">
      <alignment horizontal="center" vertical="center" wrapText="1"/>
    </xf>
    <xf numFmtId="0" fontId="12" fillId="44" borderId="36" xfId="0" applyFont="1" applyFill="1" applyBorder="1" applyAlignment="1">
      <alignment horizontal="center" vertical="center" wrapText="1"/>
    </xf>
    <xf numFmtId="0" fontId="12" fillId="13" borderId="27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34" borderId="39" xfId="0" applyFont="1" applyFill="1" applyBorder="1" applyAlignment="1">
      <alignment horizontal="center" wrapText="1"/>
    </xf>
    <xf numFmtId="0" fontId="12" fillId="4" borderId="41" xfId="0" applyFont="1" applyFill="1" applyBorder="1" applyAlignment="1">
      <alignment horizontal="center" wrapText="1"/>
    </xf>
    <xf numFmtId="0" fontId="12" fillId="3" borderId="39" xfId="0" applyFont="1" applyFill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34" borderId="38" xfId="0" applyFont="1" applyFill="1" applyBorder="1" applyAlignment="1">
      <alignment horizontal="center" wrapText="1"/>
    </xf>
    <xf numFmtId="0" fontId="65" fillId="0" borderId="0" xfId="0" applyFont="1" applyAlignment="1">
      <alignment horizontal="center"/>
    </xf>
    <xf numFmtId="0" fontId="12" fillId="42" borderId="47" xfId="0" applyFont="1" applyFill="1" applyBorder="1" applyAlignment="1">
      <alignment horizontal="center" vertical="center" wrapText="1"/>
    </xf>
    <xf numFmtId="0" fontId="12" fillId="42" borderId="27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wrapText="1"/>
    </xf>
    <xf numFmtId="0" fontId="12" fillId="0" borderId="57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4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4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66" fillId="0" borderId="0" xfId="0" applyFont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49" fontId="10" fillId="0" borderId="41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7" fillId="36" borderId="39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tce\Desktop\Ayser%20&#199;etin%2013.04.2015\G&#220;NCEL%20&#199;ALI&#350;MALAR%20AYSERR%20(17.04.2015)\KAMUYAT-VAL&#304;L&#304;K%20YAT.%20GER&#199;EK(30.03.2015)\2015%20YATIRIM%20GER&#199;EKLE&#350;ME%20DURUM%20RAPOR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PROJE BAZINDA YATIRIM"/>
      <sheetName val="SEKTÖREL BAZDA "/>
    </sheetNames>
    <sheetDataSet>
      <sheetData sheetId="0">
        <row r="43">
          <cell r="N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8"/>
  <sheetViews>
    <sheetView tabSelected="1" zoomScalePageLayoutView="0" workbookViewId="0" topLeftCell="A14">
      <selection activeCell="L24" sqref="L24"/>
    </sheetView>
  </sheetViews>
  <sheetFormatPr defaultColWidth="15.28125" defaultRowHeight="15"/>
  <cols>
    <col min="1" max="1" width="17.7109375" style="0" customWidth="1"/>
    <col min="2" max="2" width="15.28125" style="0" customWidth="1"/>
    <col min="3" max="3" width="10.00390625" style="0" customWidth="1"/>
    <col min="4" max="4" width="13.421875" style="0" customWidth="1"/>
    <col min="5" max="5" width="20.421875" style="0" customWidth="1"/>
    <col min="6" max="6" width="18.00390625" style="0" customWidth="1"/>
    <col min="7" max="7" width="13.00390625" style="0" customWidth="1"/>
    <col min="8" max="8" width="13.57421875" style="0" customWidth="1"/>
    <col min="9" max="9" width="10.28125" style="0" customWidth="1"/>
    <col min="10" max="10" width="14.140625" style="0" customWidth="1"/>
    <col min="11" max="11" width="11.57421875" style="0" customWidth="1"/>
    <col min="12" max="12" width="16.7109375" style="0" customWidth="1"/>
    <col min="13" max="13" width="11.57421875" style="0" customWidth="1"/>
    <col min="14" max="14" width="14.57421875" style="0" customWidth="1"/>
    <col min="15" max="15" width="11.57421875" style="0" customWidth="1"/>
  </cols>
  <sheetData>
    <row r="4" spans="1:15" ht="20.25">
      <c r="A4" s="201" t="s">
        <v>317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</row>
    <row r="5" ht="15">
      <c r="A5" s="88"/>
    </row>
    <row r="6" ht="15.75" thickBot="1">
      <c r="A6" s="88"/>
    </row>
    <row r="7" spans="1:15" ht="94.5" customHeight="1" thickBot="1">
      <c r="A7" s="89" t="s">
        <v>282</v>
      </c>
      <c r="B7" s="202" t="s">
        <v>283</v>
      </c>
      <c r="C7" s="203"/>
      <c r="D7" s="90" t="s">
        <v>284</v>
      </c>
      <c r="E7" s="90" t="s">
        <v>285</v>
      </c>
      <c r="F7" s="97" t="s">
        <v>286</v>
      </c>
      <c r="G7" s="182" t="s">
        <v>322</v>
      </c>
      <c r="H7" s="183" t="s">
        <v>309</v>
      </c>
      <c r="I7" s="184" t="s">
        <v>310</v>
      </c>
      <c r="J7" s="183" t="s">
        <v>323</v>
      </c>
      <c r="K7" s="184" t="s">
        <v>311</v>
      </c>
      <c r="L7" s="183" t="s">
        <v>324</v>
      </c>
      <c r="M7" s="91" t="s">
        <v>325</v>
      </c>
      <c r="N7" s="96" t="s">
        <v>326</v>
      </c>
      <c r="O7" s="91" t="s">
        <v>327</v>
      </c>
    </row>
    <row r="8" spans="1:15" ht="40.5" customHeight="1" thickBot="1">
      <c r="A8" s="204" t="s">
        <v>318</v>
      </c>
      <c r="B8" s="206" t="s">
        <v>287</v>
      </c>
      <c r="C8" s="207"/>
      <c r="D8" s="208" t="s">
        <v>332</v>
      </c>
      <c r="E8" s="193" t="s">
        <v>321</v>
      </c>
      <c r="F8" s="105" t="s">
        <v>288</v>
      </c>
      <c r="G8" s="149">
        <v>9750000</v>
      </c>
      <c r="H8" s="150">
        <v>10440000</v>
      </c>
      <c r="I8" s="149"/>
      <c r="J8" s="150">
        <v>11583000</v>
      </c>
      <c r="K8" s="149"/>
      <c r="L8" s="150">
        <v>11583000</v>
      </c>
      <c r="M8" s="151"/>
      <c r="N8" s="151">
        <f>H8+J8+L8</f>
        <v>33606000</v>
      </c>
      <c r="O8" s="151">
        <f>I8+K8+M8</f>
        <v>0</v>
      </c>
    </row>
    <row r="9" spans="1:15" ht="36.75" customHeight="1">
      <c r="A9" s="205"/>
      <c r="B9" s="211" t="s">
        <v>287</v>
      </c>
      <c r="C9" s="212"/>
      <c r="D9" s="209"/>
      <c r="E9" s="194"/>
      <c r="F9" s="106" t="s">
        <v>289</v>
      </c>
      <c r="G9" s="152">
        <v>1250000</v>
      </c>
      <c r="H9" s="153">
        <v>1319000</v>
      </c>
      <c r="I9" s="152"/>
      <c r="J9" s="153">
        <v>1398000</v>
      </c>
      <c r="K9" s="152"/>
      <c r="L9" s="153">
        <v>1398000</v>
      </c>
      <c r="M9" s="154"/>
      <c r="N9" s="151">
        <f>H9+J9+L9</f>
        <v>4115000</v>
      </c>
      <c r="O9" s="151">
        <f>I9+K9+M9</f>
        <v>0</v>
      </c>
    </row>
    <row r="10" spans="1:15" ht="36.75" customHeight="1" thickBot="1">
      <c r="A10" s="107"/>
      <c r="B10" s="108"/>
      <c r="C10" s="109"/>
      <c r="D10" s="209"/>
      <c r="E10" s="194"/>
      <c r="F10" s="110" t="s">
        <v>290</v>
      </c>
      <c r="G10" s="155">
        <f>SUM(G8:G9)</f>
        <v>11000000</v>
      </c>
      <c r="H10" s="156">
        <f aca="true" t="shared" si="0" ref="H10:O10">SUM(H8:H9)</f>
        <v>11759000</v>
      </c>
      <c r="I10" s="155">
        <f t="shared" si="0"/>
        <v>0</v>
      </c>
      <c r="J10" s="156">
        <f t="shared" si="0"/>
        <v>12981000</v>
      </c>
      <c r="K10" s="155">
        <f t="shared" si="0"/>
        <v>0</v>
      </c>
      <c r="L10" s="156">
        <f t="shared" si="0"/>
        <v>12981000</v>
      </c>
      <c r="M10" s="157">
        <f t="shared" si="0"/>
        <v>0</v>
      </c>
      <c r="N10" s="157">
        <f t="shared" si="0"/>
        <v>37721000</v>
      </c>
      <c r="O10" s="157">
        <f t="shared" si="0"/>
        <v>0</v>
      </c>
    </row>
    <row r="11" spans="1:15" ht="43.5" customHeight="1" thickBot="1">
      <c r="A11" s="111" t="s">
        <v>319</v>
      </c>
      <c r="B11" s="213" t="s">
        <v>291</v>
      </c>
      <c r="C11" s="214"/>
      <c r="D11" s="210"/>
      <c r="E11" s="112" t="s">
        <v>328</v>
      </c>
      <c r="F11" s="113" t="s">
        <v>292</v>
      </c>
      <c r="G11" s="158">
        <v>2200000</v>
      </c>
      <c r="H11" s="159">
        <v>1500000</v>
      </c>
      <c r="I11" s="158"/>
      <c r="J11" s="159">
        <v>1500000</v>
      </c>
      <c r="K11" s="158"/>
      <c r="L11" s="159">
        <v>1500000</v>
      </c>
      <c r="M11" s="160"/>
      <c r="N11" s="151">
        <f>H11+J11+L11</f>
        <v>4500000</v>
      </c>
      <c r="O11" s="151">
        <f>I11+K11+M11</f>
        <v>0</v>
      </c>
    </row>
    <row r="12" spans="1:15" ht="24.75" customHeight="1" thickBot="1">
      <c r="A12" s="114"/>
      <c r="B12" s="195"/>
      <c r="C12" s="196"/>
      <c r="D12" s="115"/>
      <c r="E12" s="116"/>
      <c r="F12" s="117" t="s">
        <v>290</v>
      </c>
      <c r="G12" s="161">
        <f>G10+G11</f>
        <v>13200000</v>
      </c>
      <c r="H12" s="162">
        <f aca="true" t="shared" si="1" ref="H12:M12">H10+H11</f>
        <v>13259000</v>
      </c>
      <c r="I12" s="161">
        <f t="shared" si="1"/>
        <v>0</v>
      </c>
      <c r="J12" s="162">
        <f t="shared" si="1"/>
        <v>14481000</v>
      </c>
      <c r="K12" s="161">
        <f t="shared" si="1"/>
        <v>0</v>
      </c>
      <c r="L12" s="162">
        <f t="shared" si="1"/>
        <v>14481000</v>
      </c>
      <c r="M12" s="163">
        <f t="shared" si="1"/>
        <v>0</v>
      </c>
      <c r="N12" s="163"/>
      <c r="O12" s="163"/>
    </row>
    <row r="13" spans="1:15" ht="39.75" customHeight="1" thickBot="1">
      <c r="A13" s="118" t="s">
        <v>293</v>
      </c>
      <c r="B13" s="197" t="s">
        <v>294</v>
      </c>
      <c r="C13" s="198"/>
      <c r="D13" s="119" t="s">
        <v>333</v>
      </c>
      <c r="E13" s="120" t="s">
        <v>339</v>
      </c>
      <c r="F13" s="121" t="s">
        <v>288</v>
      </c>
      <c r="G13" s="164">
        <v>1500000</v>
      </c>
      <c r="H13" s="165">
        <v>1696000</v>
      </c>
      <c r="I13" s="164"/>
      <c r="J13" s="150">
        <v>1884000</v>
      </c>
      <c r="K13" s="149"/>
      <c r="L13" s="150">
        <v>1884000</v>
      </c>
      <c r="M13" s="166"/>
      <c r="N13" s="151">
        <f aca="true" t="shared" si="2" ref="N13:O18">H13+J13+L13</f>
        <v>5464000</v>
      </c>
      <c r="O13" s="151">
        <f t="shared" si="2"/>
        <v>0</v>
      </c>
    </row>
    <row r="14" spans="1:15" s="92" customFormat="1" ht="30" customHeight="1" thickBot="1">
      <c r="A14" s="122" t="s">
        <v>295</v>
      </c>
      <c r="B14" s="123" t="s">
        <v>296</v>
      </c>
      <c r="C14" s="124"/>
      <c r="D14" s="119" t="s">
        <v>334</v>
      </c>
      <c r="E14" s="125" t="s">
        <v>340</v>
      </c>
      <c r="F14" s="126" t="s">
        <v>297</v>
      </c>
      <c r="G14" s="167">
        <v>2500000</v>
      </c>
      <c r="H14" s="168">
        <v>2826000</v>
      </c>
      <c r="I14" s="167"/>
      <c r="J14" s="150">
        <v>3139000</v>
      </c>
      <c r="K14" s="149"/>
      <c r="L14" s="150">
        <v>3139000</v>
      </c>
      <c r="M14" s="169"/>
      <c r="N14" s="151">
        <f t="shared" si="2"/>
        <v>9104000</v>
      </c>
      <c r="O14" s="151">
        <f t="shared" si="2"/>
        <v>0</v>
      </c>
    </row>
    <row r="15" spans="1:15" ht="43.5" customHeight="1" thickBot="1">
      <c r="A15" s="127" t="s">
        <v>320</v>
      </c>
      <c r="B15" s="102" t="s">
        <v>298</v>
      </c>
      <c r="C15" s="128"/>
      <c r="D15" s="129" t="s">
        <v>332</v>
      </c>
      <c r="E15" s="130" t="s">
        <v>299</v>
      </c>
      <c r="F15" s="131" t="s">
        <v>297</v>
      </c>
      <c r="G15" s="170">
        <v>200000</v>
      </c>
      <c r="H15" s="171">
        <v>100000</v>
      </c>
      <c r="I15" s="172"/>
      <c r="J15" s="150">
        <v>100000</v>
      </c>
      <c r="K15" s="149"/>
      <c r="L15" s="150">
        <v>100000</v>
      </c>
      <c r="M15" s="169"/>
      <c r="N15" s="151">
        <f t="shared" si="2"/>
        <v>300000</v>
      </c>
      <c r="O15" s="151">
        <f t="shared" si="2"/>
        <v>0</v>
      </c>
    </row>
    <row r="16" spans="1:15" ht="87" customHeight="1" thickBot="1">
      <c r="A16" s="132" t="s">
        <v>300</v>
      </c>
      <c r="B16" s="185" t="s">
        <v>342</v>
      </c>
      <c r="C16" s="199"/>
      <c r="D16" s="133" t="s">
        <v>335</v>
      </c>
      <c r="E16" s="134" t="s">
        <v>330</v>
      </c>
      <c r="F16" s="105" t="s">
        <v>297</v>
      </c>
      <c r="G16" s="149">
        <v>11000000</v>
      </c>
      <c r="H16" s="150">
        <v>14000000</v>
      </c>
      <c r="I16" s="149"/>
      <c r="J16" s="150">
        <v>16000000</v>
      </c>
      <c r="K16" s="149"/>
      <c r="L16" s="150">
        <v>16000000</v>
      </c>
      <c r="M16" s="169"/>
      <c r="N16" s="151">
        <f t="shared" si="2"/>
        <v>46000000</v>
      </c>
      <c r="O16" s="151">
        <f t="shared" si="2"/>
        <v>0</v>
      </c>
    </row>
    <row r="17" spans="1:15" ht="88.5" customHeight="1" thickBot="1">
      <c r="A17" s="118" t="s">
        <v>301</v>
      </c>
      <c r="B17" s="185" t="s">
        <v>302</v>
      </c>
      <c r="C17" s="199"/>
      <c r="D17" s="135" t="s">
        <v>336</v>
      </c>
      <c r="E17" s="134" t="s">
        <v>329</v>
      </c>
      <c r="F17" s="131" t="s">
        <v>297</v>
      </c>
      <c r="G17" s="170">
        <v>100000</v>
      </c>
      <c r="H17" s="171">
        <v>100000</v>
      </c>
      <c r="I17" s="170"/>
      <c r="J17" s="171">
        <v>100000</v>
      </c>
      <c r="K17" s="172"/>
      <c r="L17" s="150">
        <v>100000</v>
      </c>
      <c r="M17" s="169"/>
      <c r="N17" s="151">
        <f t="shared" si="2"/>
        <v>300000</v>
      </c>
      <c r="O17" s="151">
        <f t="shared" si="2"/>
        <v>0</v>
      </c>
    </row>
    <row r="18" spans="1:15" ht="32.25" customHeight="1" thickBot="1">
      <c r="A18" s="136" t="s">
        <v>303</v>
      </c>
      <c r="B18" s="185" t="s">
        <v>304</v>
      </c>
      <c r="C18" s="199"/>
      <c r="D18" s="137" t="s">
        <v>337</v>
      </c>
      <c r="E18" s="134" t="s">
        <v>331</v>
      </c>
      <c r="F18" s="138" t="s">
        <v>297</v>
      </c>
      <c r="G18" s="173">
        <v>2000000</v>
      </c>
      <c r="H18" s="174">
        <v>2500000</v>
      </c>
      <c r="I18" s="173"/>
      <c r="J18" s="174">
        <v>2600000</v>
      </c>
      <c r="K18" s="173"/>
      <c r="L18" s="150">
        <v>2600000</v>
      </c>
      <c r="M18" s="169"/>
      <c r="N18" s="151">
        <f t="shared" si="2"/>
        <v>7700000</v>
      </c>
      <c r="O18" s="151">
        <f t="shared" si="2"/>
        <v>0</v>
      </c>
    </row>
    <row r="19" spans="1:15" ht="24.75" customHeight="1" thickBot="1">
      <c r="A19" s="188" t="s">
        <v>290</v>
      </c>
      <c r="B19" s="189"/>
      <c r="C19" s="189"/>
      <c r="D19" s="200"/>
      <c r="E19" s="189"/>
      <c r="F19" s="139"/>
      <c r="G19" s="175">
        <f>G12+G13+G14+G15+G16+G17+G18</f>
        <v>30500000</v>
      </c>
      <c r="H19" s="176">
        <f>H12+H13+H14+H15+H16+H17+H18</f>
        <v>34481000</v>
      </c>
      <c r="I19" s="175"/>
      <c r="J19" s="176">
        <f>J12+J13+J14+J15+J16+J17+J18</f>
        <v>38304000</v>
      </c>
      <c r="K19" s="175"/>
      <c r="L19" s="176">
        <f>L12+L13+L14+L15+L16+L17+L18</f>
        <v>38304000</v>
      </c>
      <c r="M19" s="177"/>
      <c r="N19" s="176">
        <f>N12+N13+N14+N15+N16+N17+N18</f>
        <v>68868000</v>
      </c>
      <c r="O19" s="176">
        <f>O12+O13+O14+O15+O16+O17+O18</f>
        <v>0</v>
      </c>
    </row>
    <row r="20" spans="1:15" ht="27" customHeight="1" thickBot="1">
      <c r="A20" s="185" t="s">
        <v>305</v>
      </c>
      <c r="B20" s="186"/>
      <c r="C20" s="186"/>
      <c r="D20" s="186"/>
      <c r="E20" s="186"/>
      <c r="F20" s="186"/>
      <c r="G20" s="187"/>
      <c r="H20" s="187"/>
      <c r="I20" s="187"/>
      <c r="J20" s="186"/>
      <c r="K20" s="187"/>
      <c r="L20" s="187"/>
      <c r="M20" s="187"/>
      <c r="N20" s="187"/>
      <c r="O20" s="187"/>
    </row>
    <row r="21" spans="1:15" ht="24.75" customHeight="1" thickBot="1">
      <c r="A21" s="188" t="s">
        <v>290</v>
      </c>
      <c r="B21" s="189"/>
      <c r="C21" s="189"/>
      <c r="D21" s="189"/>
      <c r="E21" s="189"/>
      <c r="F21" s="140"/>
      <c r="G21" s="178">
        <f>G22</f>
        <v>1500000</v>
      </c>
      <c r="H21" s="178">
        <f aca="true" t="shared" si="3" ref="H21:O21">H22</f>
        <v>2452000</v>
      </c>
      <c r="I21" s="178">
        <f t="shared" si="3"/>
        <v>0</v>
      </c>
      <c r="J21" s="179">
        <f t="shared" si="3"/>
        <v>2724000</v>
      </c>
      <c r="K21" s="178">
        <f t="shared" si="3"/>
        <v>0</v>
      </c>
      <c r="L21" s="178">
        <f t="shared" si="3"/>
        <v>2724000</v>
      </c>
      <c r="M21" s="178">
        <f t="shared" si="3"/>
        <v>0</v>
      </c>
      <c r="N21" s="178">
        <f t="shared" si="3"/>
        <v>7900000</v>
      </c>
      <c r="O21" s="178">
        <f t="shared" si="3"/>
        <v>0</v>
      </c>
    </row>
    <row r="22" spans="1:15" ht="49.5" customHeight="1" thickBot="1">
      <c r="A22" s="101" t="s">
        <v>306</v>
      </c>
      <c r="B22" s="102" t="s">
        <v>307</v>
      </c>
      <c r="C22" s="103"/>
      <c r="D22" s="103" t="s">
        <v>338</v>
      </c>
      <c r="E22" s="98" t="s">
        <v>341</v>
      </c>
      <c r="F22" s="104" t="s">
        <v>308</v>
      </c>
      <c r="G22" s="180">
        <v>1500000</v>
      </c>
      <c r="H22" s="180">
        <v>2452000</v>
      </c>
      <c r="I22" s="180"/>
      <c r="J22" s="180">
        <v>2724000</v>
      </c>
      <c r="K22" s="180"/>
      <c r="L22" s="180">
        <v>2724000</v>
      </c>
      <c r="M22" s="180"/>
      <c r="N22" s="151">
        <f>H22+J22+L22</f>
        <v>7900000</v>
      </c>
      <c r="O22" s="180">
        <f>'[1]2015 PROJE BAZINDA YATIRIM'!N43</f>
        <v>0</v>
      </c>
    </row>
    <row r="23" spans="1:15" ht="24.75" customHeight="1" thickBot="1">
      <c r="A23" s="190" t="s">
        <v>230</v>
      </c>
      <c r="B23" s="191"/>
      <c r="C23" s="191"/>
      <c r="D23" s="191"/>
      <c r="E23" s="191"/>
      <c r="F23" s="192"/>
      <c r="G23" s="181">
        <f>G19+G21</f>
        <v>32000000</v>
      </c>
      <c r="H23" s="181">
        <f aca="true" t="shared" si="4" ref="H23:O23">H19+H21</f>
        <v>36933000</v>
      </c>
      <c r="I23" s="181">
        <f t="shared" si="4"/>
        <v>0</v>
      </c>
      <c r="J23" s="181">
        <f t="shared" si="4"/>
        <v>41028000</v>
      </c>
      <c r="K23" s="181">
        <f t="shared" si="4"/>
        <v>0</v>
      </c>
      <c r="L23" s="181">
        <f t="shared" si="4"/>
        <v>41028000</v>
      </c>
      <c r="M23" s="181">
        <f t="shared" si="4"/>
        <v>0</v>
      </c>
      <c r="N23" s="181">
        <f t="shared" si="4"/>
        <v>76768000</v>
      </c>
      <c r="O23" s="181">
        <f t="shared" si="4"/>
        <v>0</v>
      </c>
    </row>
    <row r="24" spans="1:15" ht="15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ht="15">
      <c r="A25" s="95"/>
    </row>
    <row r="26" ht="15">
      <c r="A26" s="95"/>
    </row>
    <row r="27" ht="15">
      <c r="A27" s="95"/>
    </row>
    <row r="28" ht="15">
      <c r="A28" s="95"/>
    </row>
  </sheetData>
  <sheetProtection/>
  <mergeCells count="17">
    <mergeCell ref="A4:O4"/>
    <mergeCell ref="B7:C7"/>
    <mergeCell ref="A8:A9"/>
    <mergeCell ref="B8:C8"/>
    <mergeCell ref="D8:D11"/>
    <mergeCell ref="B9:C9"/>
    <mergeCell ref="B11:C11"/>
    <mergeCell ref="A20:O20"/>
    <mergeCell ref="A21:E21"/>
    <mergeCell ref="A23:F23"/>
    <mergeCell ref="E8:E10"/>
    <mergeCell ref="B12:C12"/>
    <mergeCell ref="B13:C13"/>
    <mergeCell ref="B16:C16"/>
    <mergeCell ref="B17:C17"/>
    <mergeCell ref="B18:C18"/>
    <mergeCell ref="A19:E1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3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T26" sqref="T26"/>
    </sheetView>
  </sheetViews>
  <sheetFormatPr defaultColWidth="9.140625" defaultRowHeight="15"/>
  <cols>
    <col min="1" max="1" width="30.00390625" style="0" bestFit="1" customWidth="1"/>
    <col min="2" max="2" width="33.7109375" style="0" customWidth="1"/>
    <col min="3" max="3" width="0.13671875" style="0" customWidth="1"/>
    <col min="4" max="4" width="16.57421875" style="0" hidden="1" customWidth="1"/>
    <col min="5" max="5" width="14.28125" style="42" hidden="1" customWidth="1"/>
    <col min="6" max="6" width="14.00390625" style="42" hidden="1" customWidth="1"/>
    <col min="7" max="7" width="0.13671875" style="42" customWidth="1"/>
    <col min="8" max="10" width="13.8515625" style="42" customWidth="1"/>
    <col min="11" max="11" width="17.421875" style="42" hidden="1" customWidth="1"/>
    <col min="12" max="12" width="14.7109375" style="42" hidden="1" customWidth="1"/>
    <col min="13" max="13" width="13.140625" style="0" customWidth="1"/>
    <col min="14" max="14" width="10.57421875" style="0" customWidth="1"/>
    <col min="15" max="15" width="15.57421875" style="0" customWidth="1"/>
    <col min="16" max="16" width="13.140625" style="0" customWidth="1"/>
    <col min="17" max="17" width="12.00390625" style="0" customWidth="1"/>
    <col min="18" max="18" width="14.57421875" style="42" customWidth="1"/>
    <col min="19" max="19" width="11.28125" style="0" customWidth="1"/>
    <col min="20" max="20" width="14.00390625" style="42" customWidth="1"/>
    <col min="21" max="21" width="10.00390625" style="0" customWidth="1"/>
    <col min="22" max="22" width="15.00390625" style="0" customWidth="1"/>
    <col min="23" max="23" width="10.00390625" style="0" customWidth="1"/>
  </cols>
  <sheetData>
    <row r="1" spans="1:23" ht="38.25" customHeight="1" thickBot="1">
      <c r="A1" s="215" t="s">
        <v>358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5:23" ht="21.75" thickBot="1">
      <c r="E2"/>
      <c r="F2" s="216" t="s">
        <v>343</v>
      </c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8"/>
      <c r="R2" s="219">
        <v>2017</v>
      </c>
      <c r="S2" s="220"/>
      <c r="T2" s="219">
        <v>2018</v>
      </c>
      <c r="U2" s="220"/>
      <c r="V2" s="219">
        <v>2019</v>
      </c>
      <c r="W2" s="220"/>
    </row>
    <row r="3" spans="1:23" ht="60.75" customHeight="1" thickBot="1">
      <c r="A3" s="74" t="s">
        <v>45</v>
      </c>
      <c r="B3" s="74" t="s">
        <v>46</v>
      </c>
      <c r="C3" s="75" t="s">
        <v>203</v>
      </c>
      <c r="D3" s="75" t="s">
        <v>204</v>
      </c>
      <c r="E3" s="75" t="s">
        <v>221</v>
      </c>
      <c r="F3" s="75" t="s">
        <v>222</v>
      </c>
      <c r="G3" s="75" t="s">
        <v>271</v>
      </c>
      <c r="H3" s="75" t="s">
        <v>272</v>
      </c>
      <c r="I3" s="75" t="s">
        <v>345</v>
      </c>
      <c r="J3" s="75" t="s">
        <v>322</v>
      </c>
      <c r="K3" s="83" t="s">
        <v>280</v>
      </c>
      <c r="L3" s="83" t="s">
        <v>346</v>
      </c>
      <c r="M3" s="76" t="s">
        <v>0</v>
      </c>
      <c r="N3" s="76" t="s">
        <v>1</v>
      </c>
      <c r="O3" s="76" t="s">
        <v>3</v>
      </c>
      <c r="P3" s="75" t="s">
        <v>344</v>
      </c>
      <c r="Q3" s="76" t="s">
        <v>2</v>
      </c>
      <c r="R3" s="77" t="s">
        <v>274</v>
      </c>
      <c r="S3" s="78" t="s">
        <v>4</v>
      </c>
      <c r="T3" s="77" t="s">
        <v>275</v>
      </c>
      <c r="U3" s="78" t="s">
        <v>4</v>
      </c>
      <c r="V3" s="77" t="s">
        <v>275</v>
      </c>
      <c r="W3" s="78" t="s">
        <v>4</v>
      </c>
    </row>
    <row r="4" spans="1:23" ht="15.75">
      <c r="A4" s="79" t="s">
        <v>5</v>
      </c>
      <c r="B4" s="80" t="s">
        <v>6</v>
      </c>
      <c r="C4" s="81" t="e">
        <f>#REF!+#REF!+#REF!+#REF!+#REF!+#REF!+#REF!+#REF!+#REF!+#REF!+#REF!+#REF!+#REF!+#REF!+#REF!+#REF!+#REF!+C5+#REF!+#REF!+#REF!+#REF!+C53+#REF!+C105+C113+#REF!+#REF!+#REF!+#REF!+#REF!</f>
        <v>#REF!</v>
      </c>
      <c r="D4" s="81">
        <f aca="true" t="shared" si="0" ref="D4:N4">D5+D53+D105+D113+D137</f>
        <v>23150000</v>
      </c>
      <c r="E4" s="81">
        <f t="shared" si="0"/>
        <v>27672830.54</v>
      </c>
      <c r="F4" s="81">
        <f t="shared" si="0"/>
        <v>23052000</v>
      </c>
      <c r="G4" s="81">
        <f t="shared" si="0"/>
        <v>22913340.71</v>
      </c>
      <c r="H4" s="81">
        <f t="shared" si="0"/>
        <v>30750000</v>
      </c>
      <c r="I4" s="81">
        <f t="shared" si="0"/>
        <v>23619385.009999998</v>
      </c>
      <c r="J4" s="81">
        <f t="shared" si="0"/>
        <v>32000000</v>
      </c>
      <c r="K4" s="81">
        <f t="shared" si="0"/>
        <v>36933000</v>
      </c>
      <c r="L4" s="81">
        <f t="shared" si="0"/>
        <v>41028000</v>
      </c>
      <c r="M4" s="81">
        <f t="shared" si="0"/>
        <v>0</v>
      </c>
      <c r="N4" s="81">
        <f t="shared" si="0"/>
        <v>0</v>
      </c>
      <c r="O4" s="81">
        <f>J4+M4-N4</f>
        <v>32000000</v>
      </c>
      <c r="P4" s="81">
        <f aca="true" t="shared" si="1" ref="P4:W4">P5+P53+P105+P113+P137</f>
        <v>5969362.4399999995</v>
      </c>
      <c r="Q4" s="81">
        <f t="shared" si="1"/>
        <v>0</v>
      </c>
      <c r="R4" s="81">
        <f t="shared" si="1"/>
        <v>36933000</v>
      </c>
      <c r="S4" s="81">
        <f t="shared" si="1"/>
        <v>0</v>
      </c>
      <c r="T4" s="81">
        <f t="shared" si="1"/>
        <v>41028000</v>
      </c>
      <c r="U4" s="81">
        <f t="shared" si="1"/>
        <v>0</v>
      </c>
      <c r="V4" s="81">
        <f t="shared" si="1"/>
        <v>41028000</v>
      </c>
      <c r="W4" s="81">
        <f t="shared" si="1"/>
        <v>0</v>
      </c>
    </row>
    <row r="5" spans="1:23" ht="15">
      <c r="A5" s="17" t="s">
        <v>50</v>
      </c>
      <c r="B5" s="18" t="s">
        <v>51</v>
      </c>
      <c r="C5" s="19" t="e">
        <f aca="true" t="shared" si="2" ref="C5:W5">C6+C46</f>
        <v>#REF!</v>
      </c>
      <c r="D5" s="19">
        <f t="shared" si="2"/>
        <v>4000000</v>
      </c>
      <c r="E5" s="19">
        <f t="shared" si="2"/>
        <v>4086500</v>
      </c>
      <c r="F5" s="19">
        <f t="shared" si="2"/>
        <v>100000</v>
      </c>
      <c r="G5" s="19">
        <f aca="true" t="shared" si="3" ref="G5:L5">G6+G46</f>
        <v>385618</v>
      </c>
      <c r="H5" s="19">
        <f t="shared" si="3"/>
        <v>4000000</v>
      </c>
      <c r="I5" s="19">
        <f t="shared" si="3"/>
        <v>5137042</v>
      </c>
      <c r="J5" s="19">
        <f t="shared" si="3"/>
        <v>1500000</v>
      </c>
      <c r="K5" s="19">
        <f t="shared" si="3"/>
        <v>2452000</v>
      </c>
      <c r="L5" s="19">
        <f t="shared" si="3"/>
        <v>2724000</v>
      </c>
      <c r="M5" s="19">
        <f t="shared" si="2"/>
        <v>0</v>
      </c>
      <c r="N5" s="19">
        <f t="shared" si="2"/>
        <v>0</v>
      </c>
      <c r="O5" s="19">
        <f aca="true" t="shared" si="4" ref="O5:O68">J5+M5-N5</f>
        <v>1500000</v>
      </c>
      <c r="P5" s="19">
        <f>P6+P46</f>
        <v>0</v>
      </c>
      <c r="Q5" s="19">
        <f t="shared" si="2"/>
        <v>0</v>
      </c>
      <c r="R5" s="19">
        <f t="shared" si="2"/>
        <v>2452000</v>
      </c>
      <c r="S5" s="19">
        <f t="shared" si="2"/>
        <v>0</v>
      </c>
      <c r="T5" s="19">
        <f t="shared" si="2"/>
        <v>2724000</v>
      </c>
      <c r="U5" s="19">
        <f t="shared" si="2"/>
        <v>0</v>
      </c>
      <c r="V5" s="19">
        <f t="shared" si="2"/>
        <v>2724000</v>
      </c>
      <c r="W5" s="19">
        <f t="shared" si="2"/>
        <v>0</v>
      </c>
    </row>
    <row r="6" spans="1:23" ht="15">
      <c r="A6" s="4" t="s">
        <v>52</v>
      </c>
      <c r="B6" s="15" t="s">
        <v>49</v>
      </c>
      <c r="C6" s="11" t="e">
        <f>#REF!+#REF!+C7+C43</f>
        <v>#REF!</v>
      </c>
      <c r="D6" s="11">
        <f>D7+D43</f>
        <v>3989000</v>
      </c>
      <c r="E6" s="11">
        <f aca="true" t="shared" si="5" ref="E6:W6">E7+E43</f>
        <v>4086500</v>
      </c>
      <c r="F6" s="11">
        <f t="shared" si="5"/>
        <v>100000</v>
      </c>
      <c r="G6" s="11">
        <f aca="true" t="shared" si="6" ref="G6:L6">G7+G43</f>
        <v>385618</v>
      </c>
      <c r="H6" s="11">
        <f t="shared" si="6"/>
        <v>4000000</v>
      </c>
      <c r="I6" s="11">
        <f t="shared" si="6"/>
        <v>4137042</v>
      </c>
      <c r="J6" s="11">
        <f t="shared" si="6"/>
        <v>1500000</v>
      </c>
      <c r="K6" s="11">
        <f t="shared" si="6"/>
        <v>2452000</v>
      </c>
      <c r="L6" s="11">
        <f t="shared" si="6"/>
        <v>2724000</v>
      </c>
      <c r="M6" s="11">
        <f t="shared" si="5"/>
        <v>0</v>
      </c>
      <c r="N6" s="11">
        <f t="shared" si="5"/>
        <v>0</v>
      </c>
      <c r="O6" s="11">
        <f t="shared" si="4"/>
        <v>1500000</v>
      </c>
      <c r="P6" s="11">
        <f>P7+P43</f>
        <v>0</v>
      </c>
      <c r="Q6" s="11">
        <f t="shared" si="5"/>
        <v>0</v>
      </c>
      <c r="R6" s="11">
        <f t="shared" si="5"/>
        <v>2452000</v>
      </c>
      <c r="S6" s="11">
        <f t="shared" si="5"/>
        <v>0</v>
      </c>
      <c r="T6" s="11">
        <f t="shared" si="5"/>
        <v>2724000</v>
      </c>
      <c r="U6" s="11">
        <f t="shared" si="5"/>
        <v>0</v>
      </c>
      <c r="V6" s="11">
        <f t="shared" si="5"/>
        <v>2724000</v>
      </c>
      <c r="W6" s="11">
        <f t="shared" si="5"/>
        <v>0</v>
      </c>
    </row>
    <row r="7" spans="1:23" ht="15">
      <c r="A7" s="23" t="s">
        <v>53</v>
      </c>
      <c r="B7" s="25" t="s">
        <v>55</v>
      </c>
      <c r="C7" s="24">
        <f aca="true" t="shared" si="7" ref="C7:N7">C8+C21+C30+C36+C39</f>
        <v>3500000</v>
      </c>
      <c r="D7" s="24">
        <f t="shared" si="7"/>
        <v>3989000</v>
      </c>
      <c r="E7" s="24">
        <f t="shared" si="7"/>
        <v>4086500</v>
      </c>
      <c r="F7" s="24">
        <f t="shared" si="7"/>
        <v>100000</v>
      </c>
      <c r="G7" s="24">
        <f t="shared" si="7"/>
        <v>385618</v>
      </c>
      <c r="H7" s="24">
        <f t="shared" si="7"/>
        <v>4000000</v>
      </c>
      <c r="I7" s="24">
        <f t="shared" si="7"/>
        <v>4137042</v>
      </c>
      <c r="J7" s="24">
        <f t="shared" si="7"/>
        <v>1500000</v>
      </c>
      <c r="K7" s="24">
        <f t="shared" si="7"/>
        <v>2452000</v>
      </c>
      <c r="L7" s="24">
        <f t="shared" si="7"/>
        <v>2724000</v>
      </c>
      <c r="M7" s="24">
        <f t="shared" si="7"/>
        <v>0</v>
      </c>
      <c r="N7" s="24">
        <f t="shared" si="7"/>
        <v>0</v>
      </c>
      <c r="O7" s="24">
        <f t="shared" si="4"/>
        <v>1500000</v>
      </c>
      <c r="P7" s="24">
        <f>P8+P21+P30+P36+P39</f>
        <v>0</v>
      </c>
      <c r="Q7" s="24">
        <f>Q8+Q21+Q30+Q36+Q39</f>
        <v>0</v>
      </c>
      <c r="R7" s="24">
        <v>2452000</v>
      </c>
      <c r="S7" s="24">
        <f>S8</f>
        <v>0</v>
      </c>
      <c r="T7" s="24">
        <v>2724000</v>
      </c>
      <c r="U7" s="24">
        <f>U8</f>
        <v>0</v>
      </c>
      <c r="V7" s="24">
        <v>2724000</v>
      </c>
      <c r="W7" s="24">
        <f>W8+W21+W30+W36+W39</f>
        <v>0</v>
      </c>
    </row>
    <row r="8" spans="1:23" ht="15">
      <c r="A8" s="5" t="s">
        <v>54</v>
      </c>
      <c r="B8" s="16" t="s">
        <v>56</v>
      </c>
      <c r="C8" s="6">
        <f aca="true" t="shared" si="8" ref="C8:N8">SUM(C9:C20)</f>
        <v>880000</v>
      </c>
      <c r="D8" s="6">
        <f t="shared" si="8"/>
        <v>835000</v>
      </c>
      <c r="E8" s="6">
        <f t="shared" si="8"/>
        <v>932500</v>
      </c>
      <c r="F8" s="6">
        <f t="shared" si="8"/>
        <v>100000</v>
      </c>
      <c r="G8" s="6">
        <f t="shared" si="8"/>
        <v>243750</v>
      </c>
      <c r="H8" s="6">
        <f t="shared" si="8"/>
        <v>100000</v>
      </c>
      <c r="I8" s="6">
        <f t="shared" si="8"/>
        <v>237042</v>
      </c>
      <c r="J8" s="6">
        <f t="shared" si="8"/>
        <v>1100000</v>
      </c>
      <c r="K8" s="6">
        <f t="shared" si="8"/>
        <v>2052000</v>
      </c>
      <c r="L8" s="6">
        <f t="shared" si="8"/>
        <v>2324000</v>
      </c>
      <c r="M8" s="6">
        <f t="shared" si="8"/>
        <v>0</v>
      </c>
      <c r="N8" s="6">
        <f t="shared" si="8"/>
        <v>0</v>
      </c>
      <c r="O8" s="6">
        <f t="shared" si="4"/>
        <v>1100000</v>
      </c>
      <c r="P8" s="6">
        <f aca="true" t="shared" si="9" ref="P8:W8">SUM(P9:P20)</f>
        <v>0</v>
      </c>
      <c r="Q8" s="6">
        <f t="shared" si="9"/>
        <v>0</v>
      </c>
      <c r="R8" s="6">
        <f t="shared" si="9"/>
        <v>0</v>
      </c>
      <c r="S8" s="6">
        <f t="shared" si="9"/>
        <v>0</v>
      </c>
      <c r="T8" s="6">
        <f t="shared" si="9"/>
        <v>0</v>
      </c>
      <c r="U8" s="6">
        <f t="shared" si="9"/>
        <v>0</v>
      </c>
      <c r="V8" s="6">
        <f t="shared" si="9"/>
        <v>0</v>
      </c>
      <c r="W8" s="6">
        <f t="shared" si="9"/>
        <v>0</v>
      </c>
    </row>
    <row r="9" spans="1:23" ht="15">
      <c r="A9" s="2" t="s">
        <v>11</v>
      </c>
      <c r="B9" s="13" t="s">
        <v>160</v>
      </c>
      <c r="C9" s="20">
        <v>0</v>
      </c>
      <c r="D9" s="20">
        <v>0</v>
      </c>
      <c r="E9" s="20"/>
      <c r="F9" s="20">
        <v>100000</v>
      </c>
      <c r="G9" s="9">
        <v>6050</v>
      </c>
      <c r="H9" s="20"/>
      <c r="I9" s="20">
        <v>100000</v>
      </c>
      <c r="J9" s="20">
        <v>50000</v>
      </c>
      <c r="K9" s="20">
        <v>50000</v>
      </c>
      <c r="L9" s="20">
        <v>50000</v>
      </c>
      <c r="M9" s="20"/>
      <c r="N9" s="20"/>
      <c r="O9" s="20">
        <f t="shared" si="4"/>
        <v>50000</v>
      </c>
      <c r="P9" s="9"/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</row>
    <row r="10" spans="1:23" ht="15">
      <c r="A10" s="2" t="s">
        <v>109</v>
      </c>
      <c r="B10" s="13" t="s">
        <v>110</v>
      </c>
      <c r="C10" s="20">
        <v>5000</v>
      </c>
      <c r="D10" s="20">
        <v>10000</v>
      </c>
      <c r="E10" s="20"/>
      <c r="F10" s="20"/>
      <c r="G10" s="20"/>
      <c r="H10" s="20"/>
      <c r="I10" s="20"/>
      <c r="J10" s="20">
        <v>10000</v>
      </c>
      <c r="K10" s="20">
        <v>50000</v>
      </c>
      <c r="L10" s="20">
        <v>50000</v>
      </c>
      <c r="M10" s="20"/>
      <c r="N10" s="20"/>
      <c r="O10" s="20">
        <f t="shared" si="4"/>
        <v>10000</v>
      </c>
      <c r="P10" s="20"/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</row>
    <row r="11" spans="1:23" ht="15">
      <c r="A11" s="2" t="s">
        <v>111</v>
      </c>
      <c r="B11" s="13" t="s">
        <v>112</v>
      </c>
      <c r="C11" s="20">
        <v>10000</v>
      </c>
      <c r="D11" s="20">
        <v>20000</v>
      </c>
      <c r="E11" s="20"/>
      <c r="F11" s="20"/>
      <c r="G11" s="20">
        <v>100000</v>
      </c>
      <c r="H11" s="20"/>
      <c r="I11" s="20"/>
      <c r="J11" s="20">
        <v>50000</v>
      </c>
      <c r="K11" s="20">
        <v>100000</v>
      </c>
      <c r="L11" s="20">
        <v>100000</v>
      </c>
      <c r="M11" s="20"/>
      <c r="N11" s="20"/>
      <c r="O11" s="20">
        <f t="shared" si="4"/>
        <v>50000</v>
      </c>
      <c r="P11" s="20"/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</row>
    <row r="12" spans="1:23" ht="15">
      <c r="A12" s="2" t="s">
        <v>113</v>
      </c>
      <c r="B12" s="13" t="s">
        <v>114</v>
      </c>
      <c r="C12" s="20">
        <v>800000</v>
      </c>
      <c r="D12" s="20">
        <v>700000</v>
      </c>
      <c r="E12" s="20">
        <v>932500</v>
      </c>
      <c r="F12" s="20"/>
      <c r="G12" s="20">
        <v>6164</v>
      </c>
      <c r="H12" s="20">
        <v>100000</v>
      </c>
      <c r="I12" s="20"/>
      <c r="J12" s="20">
        <v>940000</v>
      </c>
      <c r="K12" s="20">
        <v>1802000</v>
      </c>
      <c r="L12" s="20">
        <v>2074000</v>
      </c>
      <c r="M12" s="20"/>
      <c r="N12" s="20"/>
      <c r="O12" s="20">
        <f t="shared" si="4"/>
        <v>940000</v>
      </c>
      <c r="P12" s="20"/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</row>
    <row r="13" spans="1:23" ht="15">
      <c r="A13" s="2" t="s">
        <v>115</v>
      </c>
      <c r="B13" s="13" t="s">
        <v>116</v>
      </c>
      <c r="C13" s="20">
        <v>0</v>
      </c>
      <c r="D13" s="20">
        <v>0</v>
      </c>
      <c r="E13" s="20"/>
      <c r="F13" s="20"/>
      <c r="G13" s="20">
        <v>54849</v>
      </c>
      <c r="H13" s="20"/>
      <c r="I13" s="20"/>
      <c r="J13" s="20"/>
      <c r="K13" s="20"/>
      <c r="L13" s="20"/>
      <c r="M13" s="20"/>
      <c r="N13" s="20"/>
      <c r="O13" s="20">
        <f t="shared" si="4"/>
        <v>0</v>
      </c>
      <c r="P13" s="20"/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</row>
    <row r="14" spans="1:23" ht="15">
      <c r="A14" s="2" t="s">
        <v>117</v>
      </c>
      <c r="B14" s="13" t="s">
        <v>118</v>
      </c>
      <c r="C14" s="20">
        <v>0</v>
      </c>
      <c r="D14" s="20">
        <v>25000</v>
      </c>
      <c r="E14" s="20"/>
      <c r="F14" s="20"/>
      <c r="G14" s="20">
        <v>76687</v>
      </c>
      <c r="H14" s="20"/>
      <c r="I14" s="20">
        <v>137042</v>
      </c>
      <c r="J14" s="20"/>
      <c r="K14" s="20"/>
      <c r="L14" s="20"/>
      <c r="M14" s="20"/>
      <c r="N14" s="20"/>
      <c r="O14" s="20">
        <f t="shared" si="4"/>
        <v>0</v>
      </c>
      <c r="P14" s="20"/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</row>
    <row r="15" spans="1:23" ht="15">
      <c r="A15" s="2" t="s">
        <v>119</v>
      </c>
      <c r="B15" s="13" t="s">
        <v>120</v>
      </c>
      <c r="C15" s="20">
        <v>60000</v>
      </c>
      <c r="D15" s="20">
        <v>50000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>
        <f t="shared" si="4"/>
        <v>0</v>
      </c>
      <c r="P15" s="20"/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</row>
    <row r="16" spans="1:23" ht="15">
      <c r="A16" s="2" t="s">
        <v>121</v>
      </c>
      <c r="B16" s="13" t="s">
        <v>122</v>
      </c>
      <c r="C16" s="20">
        <v>5000</v>
      </c>
      <c r="D16" s="20">
        <v>10000</v>
      </c>
      <c r="E16" s="20"/>
      <c r="F16" s="20"/>
      <c r="G16" s="20"/>
      <c r="H16" s="20"/>
      <c r="I16" s="20"/>
      <c r="J16" s="20">
        <v>50000</v>
      </c>
      <c r="K16" s="20">
        <v>50000</v>
      </c>
      <c r="L16" s="20">
        <v>50000</v>
      </c>
      <c r="M16" s="20"/>
      <c r="N16" s="20"/>
      <c r="O16" s="20">
        <f t="shared" si="4"/>
        <v>50000</v>
      </c>
      <c r="P16" s="20"/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</row>
    <row r="17" spans="1:23" ht="15">
      <c r="A17" s="2" t="s">
        <v>123</v>
      </c>
      <c r="B17" s="13" t="s">
        <v>124</v>
      </c>
      <c r="C17" s="20">
        <v>0</v>
      </c>
      <c r="D17" s="20">
        <v>5000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>
        <f t="shared" si="4"/>
        <v>0</v>
      </c>
      <c r="P17" s="20"/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</row>
    <row r="18" spans="1:23" ht="15">
      <c r="A18" s="2" t="s">
        <v>125</v>
      </c>
      <c r="B18" s="13" t="s">
        <v>126</v>
      </c>
      <c r="C18" s="20">
        <v>0</v>
      </c>
      <c r="D18" s="20">
        <v>5000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>
        <f t="shared" si="4"/>
        <v>0</v>
      </c>
      <c r="P18" s="20"/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</row>
    <row r="19" spans="1:23" ht="15">
      <c r="A19" s="2" t="s">
        <v>127</v>
      </c>
      <c r="B19" s="13" t="s">
        <v>128</v>
      </c>
      <c r="C19" s="20">
        <v>0</v>
      </c>
      <c r="D19" s="20">
        <v>5000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>
        <f t="shared" si="4"/>
        <v>0</v>
      </c>
      <c r="P19" s="20"/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</row>
    <row r="20" spans="1:23" ht="15">
      <c r="A20" s="1" t="s">
        <v>205</v>
      </c>
      <c r="B20" s="2" t="s">
        <v>178</v>
      </c>
      <c r="C20" s="9">
        <v>0</v>
      </c>
      <c r="D20" s="20">
        <v>5000</v>
      </c>
      <c r="E20" s="9"/>
      <c r="F20" s="20"/>
      <c r="G20" s="20"/>
      <c r="H20" s="20"/>
      <c r="I20" s="20"/>
      <c r="J20" s="20"/>
      <c r="K20" s="20"/>
      <c r="L20" s="20"/>
      <c r="M20" s="20"/>
      <c r="N20" s="20">
        <v>0</v>
      </c>
      <c r="O20" s="20">
        <f t="shared" si="4"/>
        <v>0</v>
      </c>
      <c r="P20" s="20"/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</row>
    <row r="21" spans="1:23" ht="15">
      <c r="A21" s="5" t="s">
        <v>57</v>
      </c>
      <c r="B21" s="16" t="s">
        <v>58</v>
      </c>
      <c r="C21" s="6">
        <f aca="true" t="shared" si="10" ref="C21:N21">SUM(C22:C29)</f>
        <v>100000</v>
      </c>
      <c r="D21" s="6">
        <f t="shared" si="10"/>
        <v>70000</v>
      </c>
      <c r="E21" s="6">
        <f t="shared" si="10"/>
        <v>70000</v>
      </c>
      <c r="F21" s="6">
        <f t="shared" si="10"/>
        <v>0</v>
      </c>
      <c r="G21" s="6">
        <f t="shared" si="10"/>
        <v>141868</v>
      </c>
      <c r="H21" s="6">
        <f t="shared" si="10"/>
        <v>20000</v>
      </c>
      <c r="I21" s="6">
        <f t="shared" si="10"/>
        <v>20000</v>
      </c>
      <c r="J21" s="6">
        <f t="shared" si="10"/>
        <v>150000</v>
      </c>
      <c r="K21" s="6">
        <f t="shared" si="10"/>
        <v>150000</v>
      </c>
      <c r="L21" s="6">
        <f t="shared" si="10"/>
        <v>150000</v>
      </c>
      <c r="M21" s="6">
        <f t="shared" si="10"/>
        <v>0</v>
      </c>
      <c r="N21" s="6">
        <f t="shared" si="10"/>
        <v>0</v>
      </c>
      <c r="O21" s="6">
        <f t="shared" si="4"/>
        <v>150000</v>
      </c>
      <c r="P21" s="6">
        <f aca="true" t="shared" si="11" ref="P21:W21">SUM(P22:P29)</f>
        <v>0</v>
      </c>
      <c r="Q21" s="6">
        <f t="shared" si="11"/>
        <v>0</v>
      </c>
      <c r="R21" s="6">
        <f t="shared" si="11"/>
        <v>0</v>
      </c>
      <c r="S21" s="6">
        <f t="shared" si="11"/>
        <v>0</v>
      </c>
      <c r="T21" s="6">
        <f t="shared" si="11"/>
        <v>0</v>
      </c>
      <c r="U21" s="6">
        <f t="shared" si="11"/>
        <v>0</v>
      </c>
      <c r="V21" s="6">
        <f t="shared" si="11"/>
        <v>0</v>
      </c>
      <c r="W21" s="6">
        <f t="shared" si="11"/>
        <v>0</v>
      </c>
    </row>
    <row r="22" spans="1:23" ht="15">
      <c r="A22" s="2" t="s">
        <v>129</v>
      </c>
      <c r="B22" s="13" t="s">
        <v>130</v>
      </c>
      <c r="C22" s="9">
        <v>0</v>
      </c>
      <c r="D22" s="20">
        <v>10000</v>
      </c>
      <c r="E22" s="9"/>
      <c r="F22" s="20"/>
      <c r="G22" s="20"/>
      <c r="H22" s="20"/>
      <c r="I22" s="20">
        <v>20000</v>
      </c>
      <c r="J22" s="20"/>
      <c r="K22" s="20"/>
      <c r="L22" s="20"/>
      <c r="M22" s="20"/>
      <c r="N22" s="20"/>
      <c r="O22" s="20">
        <f t="shared" si="4"/>
        <v>0</v>
      </c>
      <c r="P22" s="20"/>
      <c r="Q22" s="20">
        <v>0</v>
      </c>
      <c r="R22" s="20"/>
      <c r="S22" s="20">
        <v>0</v>
      </c>
      <c r="T22" s="20"/>
      <c r="U22" s="20">
        <v>0</v>
      </c>
      <c r="V22" s="20">
        <v>0</v>
      </c>
      <c r="W22" s="20">
        <v>0</v>
      </c>
    </row>
    <row r="23" spans="1:23" ht="15">
      <c r="A23" s="2" t="s">
        <v>131</v>
      </c>
      <c r="B23" s="13" t="s">
        <v>132</v>
      </c>
      <c r="C23" s="9">
        <v>0</v>
      </c>
      <c r="D23" s="20">
        <v>5000</v>
      </c>
      <c r="E23" s="9"/>
      <c r="F23" s="20"/>
      <c r="G23" s="20"/>
      <c r="H23" s="20"/>
      <c r="I23" s="20"/>
      <c r="J23" s="20">
        <v>50000</v>
      </c>
      <c r="K23" s="20">
        <v>50000</v>
      </c>
      <c r="L23" s="20">
        <v>50000</v>
      </c>
      <c r="M23" s="20"/>
      <c r="N23" s="20"/>
      <c r="O23" s="20">
        <f t="shared" si="4"/>
        <v>50000</v>
      </c>
      <c r="P23" s="20"/>
      <c r="Q23" s="20">
        <v>0</v>
      </c>
      <c r="R23" s="20"/>
      <c r="S23" s="20">
        <v>0</v>
      </c>
      <c r="T23" s="20"/>
      <c r="U23" s="20">
        <v>0</v>
      </c>
      <c r="V23" s="20">
        <v>0</v>
      </c>
      <c r="W23" s="20">
        <v>0</v>
      </c>
    </row>
    <row r="24" spans="1:23" ht="15">
      <c r="A24" s="1" t="s">
        <v>206</v>
      </c>
      <c r="B24" s="2" t="s">
        <v>207</v>
      </c>
      <c r="C24" s="9">
        <v>0</v>
      </c>
      <c r="D24" s="20">
        <v>10000</v>
      </c>
      <c r="E24" s="9"/>
      <c r="F24" s="20"/>
      <c r="G24" s="20"/>
      <c r="H24" s="20"/>
      <c r="I24" s="20"/>
      <c r="J24" s="20"/>
      <c r="K24" s="20"/>
      <c r="L24" s="20"/>
      <c r="M24" s="20"/>
      <c r="N24" s="20"/>
      <c r="O24" s="20">
        <f t="shared" si="4"/>
        <v>0</v>
      </c>
      <c r="P24" s="20"/>
      <c r="Q24" s="20">
        <v>0</v>
      </c>
      <c r="R24" s="20"/>
      <c r="S24" s="20">
        <v>0</v>
      </c>
      <c r="T24" s="20"/>
      <c r="U24" s="20">
        <v>0</v>
      </c>
      <c r="V24" s="20">
        <v>0</v>
      </c>
      <c r="W24" s="20">
        <v>0</v>
      </c>
    </row>
    <row r="25" spans="1:23" ht="15">
      <c r="A25" s="2" t="s">
        <v>133</v>
      </c>
      <c r="B25" s="13" t="s">
        <v>134</v>
      </c>
      <c r="C25" s="9">
        <v>0</v>
      </c>
      <c r="D25" s="20">
        <v>0</v>
      </c>
      <c r="E25" s="9"/>
      <c r="F25" s="20"/>
      <c r="G25" s="20"/>
      <c r="H25" s="20"/>
      <c r="I25" s="20"/>
      <c r="J25" s="20"/>
      <c r="K25" s="20"/>
      <c r="L25" s="20"/>
      <c r="M25" s="20"/>
      <c r="N25" s="20"/>
      <c r="O25" s="20">
        <f t="shared" si="4"/>
        <v>0</v>
      </c>
      <c r="P25" s="20"/>
      <c r="Q25" s="20">
        <v>0</v>
      </c>
      <c r="R25" s="20"/>
      <c r="S25" s="20">
        <v>0</v>
      </c>
      <c r="T25" s="20"/>
      <c r="U25" s="20">
        <v>0</v>
      </c>
      <c r="V25" s="20">
        <v>0</v>
      </c>
      <c r="W25" s="20">
        <v>0</v>
      </c>
    </row>
    <row r="26" spans="1:23" ht="15">
      <c r="A26" s="2" t="s">
        <v>135</v>
      </c>
      <c r="B26" s="13" t="s">
        <v>136</v>
      </c>
      <c r="C26" s="20">
        <v>50000</v>
      </c>
      <c r="D26" s="20">
        <v>5000</v>
      </c>
      <c r="E26" s="20">
        <v>70000</v>
      </c>
      <c r="F26" s="20"/>
      <c r="G26" s="20"/>
      <c r="H26" s="20">
        <v>20000</v>
      </c>
      <c r="I26" s="20"/>
      <c r="J26" s="20">
        <v>50000</v>
      </c>
      <c r="K26" s="20">
        <v>50000</v>
      </c>
      <c r="L26" s="20">
        <v>50000</v>
      </c>
      <c r="M26" s="20"/>
      <c r="N26" s="20"/>
      <c r="O26" s="20">
        <f t="shared" si="4"/>
        <v>50000</v>
      </c>
      <c r="P26" s="20"/>
      <c r="Q26" s="20">
        <v>0</v>
      </c>
      <c r="R26" s="20"/>
      <c r="S26" s="20">
        <v>0</v>
      </c>
      <c r="T26" s="20"/>
      <c r="U26" s="20">
        <v>0</v>
      </c>
      <c r="V26" s="20">
        <v>0</v>
      </c>
      <c r="W26" s="20">
        <v>0</v>
      </c>
    </row>
    <row r="27" spans="1:23" ht="15">
      <c r="A27" s="2" t="s">
        <v>137</v>
      </c>
      <c r="B27" s="13" t="s">
        <v>138</v>
      </c>
      <c r="C27" s="9">
        <v>0</v>
      </c>
      <c r="D27" s="20">
        <v>20000</v>
      </c>
      <c r="E27" s="9"/>
      <c r="F27" s="20"/>
      <c r="G27" s="20"/>
      <c r="H27" s="20"/>
      <c r="I27" s="20"/>
      <c r="J27" s="20">
        <v>50000</v>
      </c>
      <c r="K27" s="20">
        <v>50000</v>
      </c>
      <c r="L27" s="20">
        <v>50000</v>
      </c>
      <c r="M27" s="20"/>
      <c r="N27" s="20"/>
      <c r="O27" s="20">
        <f t="shared" si="4"/>
        <v>50000</v>
      </c>
      <c r="P27" s="20"/>
      <c r="Q27" s="20">
        <v>0</v>
      </c>
      <c r="R27" s="20"/>
      <c r="S27" s="20">
        <v>0</v>
      </c>
      <c r="T27" s="20"/>
      <c r="U27" s="20">
        <v>0</v>
      </c>
      <c r="V27" s="20">
        <v>0</v>
      </c>
      <c r="W27" s="20">
        <v>0</v>
      </c>
    </row>
    <row r="28" spans="1:23" ht="15">
      <c r="A28" s="2" t="s">
        <v>139</v>
      </c>
      <c r="B28" s="13" t="s">
        <v>140</v>
      </c>
      <c r="C28" s="9">
        <v>0</v>
      </c>
      <c r="D28" s="20">
        <v>10000</v>
      </c>
      <c r="E28" s="9"/>
      <c r="F28" s="20"/>
      <c r="G28" s="20"/>
      <c r="H28" s="20"/>
      <c r="I28" s="20"/>
      <c r="J28" s="20"/>
      <c r="K28" s="20"/>
      <c r="L28" s="20"/>
      <c r="M28" s="20"/>
      <c r="N28" s="20"/>
      <c r="O28" s="20">
        <f t="shared" si="4"/>
        <v>0</v>
      </c>
      <c r="P28" s="20"/>
      <c r="Q28" s="20">
        <v>0</v>
      </c>
      <c r="R28" s="20"/>
      <c r="S28" s="20">
        <v>0</v>
      </c>
      <c r="T28" s="20"/>
      <c r="U28" s="20">
        <v>0</v>
      </c>
      <c r="V28" s="20">
        <v>0</v>
      </c>
      <c r="W28" s="20">
        <v>0</v>
      </c>
    </row>
    <row r="29" spans="1:23" ht="15">
      <c r="A29" s="2" t="s">
        <v>141</v>
      </c>
      <c r="B29" s="13" t="s">
        <v>142</v>
      </c>
      <c r="C29" s="20">
        <v>50000</v>
      </c>
      <c r="D29" s="20">
        <v>10000</v>
      </c>
      <c r="E29" s="20"/>
      <c r="F29" s="20"/>
      <c r="G29" s="20">
        <v>141868</v>
      </c>
      <c r="H29" s="20"/>
      <c r="I29" s="20"/>
      <c r="J29" s="20"/>
      <c r="K29" s="20"/>
      <c r="L29" s="20"/>
      <c r="M29" s="20"/>
      <c r="N29" s="20"/>
      <c r="O29" s="20">
        <f t="shared" si="4"/>
        <v>0</v>
      </c>
      <c r="P29" s="20"/>
      <c r="Q29" s="20">
        <v>0</v>
      </c>
      <c r="R29" s="20"/>
      <c r="S29" s="20">
        <v>0</v>
      </c>
      <c r="T29" s="20"/>
      <c r="U29" s="20">
        <v>0</v>
      </c>
      <c r="V29" s="20">
        <v>0</v>
      </c>
      <c r="W29" s="20">
        <v>0</v>
      </c>
    </row>
    <row r="30" spans="1:23" ht="15">
      <c r="A30" s="5" t="s">
        <v>59</v>
      </c>
      <c r="B30" s="16" t="s">
        <v>60</v>
      </c>
      <c r="C30" s="6">
        <f aca="true" t="shared" si="12" ref="C30:N30">SUM(C31:C35)</f>
        <v>20000</v>
      </c>
      <c r="D30" s="6">
        <f t="shared" si="12"/>
        <v>80000</v>
      </c>
      <c r="E30" s="6">
        <f t="shared" si="12"/>
        <v>80000</v>
      </c>
      <c r="F30" s="6">
        <f t="shared" si="12"/>
        <v>0</v>
      </c>
      <c r="G30" s="6">
        <f t="shared" si="12"/>
        <v>0</v>
      </c>
      <c r="H30" s="6">
        <f t="shared" si="12"/>
        <v>10000</v>
      </c>
      <c r="I30" s="6">
        <f t="shared" si="12"/>
        <v>10000</v>
      </c>
      <c r="J30" s="6">
        <f t="shared" si="12"/>
        <v>50000</v>
      </c>
      <c r="K30" s="6">
        <f t="shared" si="12"/>
        <v>50000</v>
      </c>
      <c r="L30" s="6">
        <f t="shared" si="12"/>
        <v>50000</v>
      </c>
      <c r="M30" s="6">
        <f t="shared" si="12"/>
        <v>0</v>
      </c>
      <c r="N30" s="6">
        <f t="shared" si="12"/>
        <v>0</v>
      </c>
      <c r="O30" s="6">
        <f t="shared" si="4"/>
        <v>50000</v>
      </c>
      <c r="P30" s="6">
        <f aca="true" t="shared" si="13" ref="P30:W30">SUM(P31:P35)</f>
        <v>0</v>
      </c>
      <c r="Q30" s="6">
        <f t="shared" si="13"/>
        <v>0</v>
      </c>
      <c r="R30" s="6">
        <f t="shared" si="13"/>
        <v>0</v>
      </c>
      <c r="S30" s="6">
        <f t="shared" si="13"/>
        <v>0</v>
      </c>
      <c r="T30" s="6">
        <f t="shared" si="13"/>
        <v>0</v>
      </c>
      <c r="U30" s="6">
        <f t="shared" si="13"/>
        <v>0</v>
      </c>
      <c r="V30" s="6">
        <f t="shared" si="13"/>
        <v>0</v>
      </c>
      <c r="W30" s="6">
        <f t="shared" si="13"/>
        <v>0</v>
      </c>
    </row>
    <row r="31" spans="1:23" ht="15">
      <c r="A31" s="2" t="s">
        <v>143</v>
      </c>
      <c r="B31" s="13" t="s">
        <v>144</v>
      </c>
      <c r="C31" s="20">
        <v>20000</v>
      </c>
      <c r="D31" s="20">
        <v>25000</v>
      </c>
      <c r="E31" s="20"/>
      <c r="F31" s="20"/>
      <c r="G31" s="20"/>
      <c r="H31" s="20"/>
      <c r="I31" s="20">
        <v>10000</v>
      </c>
      <c r="J31" s="20">
        <v>50000</v>
      </c>
      <c r="K31" s="20">
        <v>50000</v>
      </c>
      <c r="L31" s="20">
        <v>50000</v>
      </c>
      <c r="M31" s="20"/>
      <c r="N31" s="20"/>
      <c r="O31" s="20">
        <f t="shared" si="4"/>
        <v>50000</v>
      </c>
      <c r="P31" s="20"/>
      <c r="Q31" s="20">
        <v>0</v>
      </c>
      <c r="R31" s="20"/>
      <c r="S31" s="20">
        <v>0</v>
      </c>
      <c r="T31" s="20"/>
      <c r="U31" s="20">
        <v>0</v>
      </c>
      <c r="V31" s="20">
        <v>0</v>
      </c>
      <c r="W31" s="20">
        <v>0</v>
      </c>
    </row>
    <row r="32" spans="1:23" ht="15">
      <c r="A32" s="1" t="s">
        <v>208</v>
      </c>
      <c r="B32" s="2" t="s">
        <v>209</v>
      </c>
      <c r="C32" s="9">
        <v>0</v>
      </c>
      <c r="D32" s="20">
        <v>25000</v>
      </c>
      <c r="E32" s="9"/>
      <c r="F32" s="20"/>
      <c r="G32" s="20"/>
      <c r="H32" s="20"/>
      <c r="I32" s="20"/>
      <c r="J32" s="20"/>
      <c r="K32" s="20"/>
      <c r="L32" s="20"/>
      <c r="M32" s="20"/>
      <c r="N32" s="20"/>
      <c r="O32" s="20">
        <f t="shared" si="4"/>
        <v>0</v>
      </c>
      <c r="P32" s="20"/>
      <c r="Q32" s="20">
        <v>0</v>
      </c>
      <c r="R32" s="20"/>
      <c r="S32" s="20">
        <v>0</v>
      </c>
      <c r="T32" s="20"/>
      <c r="U32" s="20">
        <v>0</v>
      </c>
      <c r="V32" s="20">
        <v>0</v>
      </c>
      <c r="W32" s="20">
        <v>0</v>
      </c>
    </row>
    <row r="33" spans="1:23" ht="15">
      <c r="A33" s="2" t="s">
        <v>145</v>
      </c>
      <c r="B33" s="13" t="s">
        <v>146</v>
      </c>
      <c r="C33" s="9">
        <v>0</v>
      </c>
      <c r="D33" s="20">
        <v>10000</v>
      </c>
      <c r="E33" s="9"/>
      <c r="F33" s="20"/>
      <c r="G33" s="20"/>
      <c r="H33" s="20">
        <v>10000</v>
      </c>
      <c r="I33" s="20"/>
      <c r="J33" s="20"/>
      <c r="K33" s="20"/>
      <c r="L33" s="20"/>
      <c r="M33" s="20"/>
      <c r="N33" s="20"/>
      <c r="O33" s="20">
        <f t="shared" si="4"/>
        <v>0</v>
      </c>
      <c r="P33" s="20"/>
      <c r="Q33" s="20">
        <v>0</v>
      </c>
      <c r="R33" s="20"/>
      <c r="S33" s="20">
        <v>0</v>
      </c>
      <c r="T33" s="20"/>
      <c r="U33" s="20">
        <v>0</v>
      </c>
      <c r="V33" s="20">
        <v>0</v>
      </c>
      <c r="W33" s="20">
        <v>0</v>
      </c>
    </row>
    <row r="34" spans="1:23" ht="15">
      <c r="A34" s="2" t="s">
        <v>147</v>
      </c>
      <c r="B34" s="13" t="s">
        <v>148</v>
      </c>
      <c r="C34" s="9">
        <v>0</v>
      </c>
      <c r="D34" s="20">
        <v>10000</v>
      </c>
      <c r="E34" s="9"/>
      <c r="F34" s="20"/>
      <c r="G34" s="20"/>
      <c r="H34" s="20"/>
      <c r="I34" s="20"/>
      <c r="J34" s="20"/>
      <c r="K34" s="20"/>
      <c r="L34" s="20"/>
      <c r="M34" s="20"/>
      <c r="N34" s="20"/>
      <c r="O34" s="20">
        <f t="shared" si="4"/>
        <v>0</v>
      </c>
      <c r="P34" s="20"/>
      <c r="Q34" s="20">
        <v>0</v>
      </c>
      <c r="R34" s="20"/>
      <c r="S34" s="20">
        <v>0</v>
      </c>
      <c r="T34" s="20"/>
      <c r="U34" s="20">
        <v>0</v>
      </c>
      <c r="V34" s="20">
        <v>0</v>
      </c>
      <c r="W34" s="20">
        <v>0</v>
      </c>
    </row>
    <row r="35" spans="1:23" ht="15">
      <c r="A35" s="1" t="s">
        <v>210</v>
      </c>
      <c r="B35" s="2" t="s">
        <v>211</v>
      </c>
      <c r="C35" s="9">
        <v>0</v>
      </c>
      <c r="D35" s="20">
        <v>10000</v>
      </c>
      <c r="E35" s="9">
        <v>80000</v>
      </c>
      <c r="F35" s="20"/>
      <c r="G35" s="20"/>
      <c r="H35" s="20"/>
      <c r="I35" s="20"/>
      <c r="J35" s="20"/>
      <c r="K35" s="20"/>
      <c r="L35" s="20"/>
      <c r="M35" s="20"/>
      <c r="N35" s="20"/>
      <c r="O35" s="20">
        <f t="shared" si="4"/>
        <v>0</v>
      </c>
      <c r="P35" s="20"/>
      <c r="Q35" s="20">
        <v>0</v>
      </c>
      <c r="R35" s="20"/>
      <c r="S35" s="20">
        <v>0</v>
      </c>
      <c r="T35" s="20"/>
      <c r="U35" s="20">
        <v>0</v>
      </c>
      <c r="V35" s="20">
        <v>0</v>
      </c>
      <c r="W35" s="20">
        <v>0</v>
      </c>
    </row>
    <row r="36" spans="1:23" ht="15">
      <c r="A36" s="5" t="s">
        <v>61</v>
      </c>
      <c r="B36" s="16" t="s">
        <v>62</v>
      </c>
      <c r="C36" s="6">
        <f aca="true" t="shared" si="14" ref="C36:N36">SUM(C37:C38)</f>
        <v>2300000</v>
      </c>
      <c r="D36" s="6">
        <f t="shared" si="14"/>
        <v>2864000</v>
      </c>
      <c r="E36" s="6">
        <f t="shared" si="14"/>
        <v>2864000</v>
      </c>
      <c r="F36" s="6">
        <f t="shared" si="14"/>
        <v>0</v>
      </c>
      <c r="G36" s="6">
        <f t="shared" si="14"/>
        <v>0</v>
      </c>
      <c r="H36" s="6">
        <f t="shared" si="14"/>
        <v>3750000</v>
      </c>
      <c r="I36" s="6">
        <f t="shared" si="14"/>
        <v>3750000</v>
      </c>
      <c r="J36" s="6">
        <f t="shared" si="14"/>
        <v>0</v>
      </c>
      <c r="K36" s="6">
        <f t="shared" si="14"/>
        <v>0</v>
      </c>
      <c r="L36" s="6">
        <f t="shared" si="14"/>
        <v>0</v>
      </c>
      <c r="M36" s="6">
        <f t="shared" si="14"/>
        <v>0</v>
      </c>
      <c r="N36" s="6">
        <f t="shared" si="14"/>
        <v>0</v>
      </c>
      <c r="O36" s="6">
        <f t="shared" si="4"/>
        <v>0</v>
      </c>
      <c r="P36" s="6">
        <f aca="true" t="shared" si="15" ref="P36:W36">SUM(P37:P38)</f>
        <v>0</v>
      </c>
      <c r="Q36" s="6">
        <f t="shared" si="15"/>
        <v>0</v>
      </c>
      <c r="R36" s="6">
        <f t="shared" si="15"/>
        <v>0</v>
      </c>
      <c r="S36" s="6">
        <f t="shared" si="15"/>
        <v>0</v>
      </c>
      <c r="T36" s="6">
        <f t="shared" si="15"/>
        <v>0</v>
      </c>
      <c r="U36" s="6">
        <f t="shared" si="15"/>
        <v>0</v>
      </c>
      <c r="V36" s="6">
        <f t="shared" si="15"/>
        <v>0</v>
      </c>
      <c r="W36" s="6">
        <f t="shared" si="15"/>
        <v>0</v>
      </c>
    </row>
    <row r="37" spans="1:23" ht="15">
      <c r="A37" s="2" t="s">
        <v>12</v>
      </c>
      <c r="B37" s="13" t="s">
        <v>130</v>
      </c>
      <c r="C37" s="9">
        <v>0</v>
      </c>
      <c r="D37" s="20">
        <v>10000</v>
      </c>
      <c r="E37" s="9"/>
      <c r="F37" s="20"/>
      <c r="G37" s="20"/>
      <c r="H37" s="20"/>
      <c r="I37" s="20"/>
      <c r="J37" s="20"/>
      <c r="K37" s="20"/>
      <c r="L37" s="20"/>
      <c r="M37" s="20"/>
      <c r="N37" s="20"/>
      <c r="O37" s="20">
        <f t="shared" si="4"/>
        <v>0</v>
      </c>
      <c r="P37" s="20"/>
      <c r="Q37" s="20">
        <v>0</v>
      </c>
      <c r="R37" s="20"/>
      <c r="S37" s="20">
        <v>0</v>
      </c>
      <c r="T37" s="20"/>
      <c r="U37" s="20">
        <v>0</v>
      </c>
      <c r="V37" s="20">
        <v>0</v>
      </c>
      <c r="W37" s="20">
        <v>0</v>
      </c>
    </row>
    <row r="38" spans="1:23" ht="15">
      <c r="A38" s="2" t="s">
        <v>149</v>
      </c>
      <c r="B38" s="13" t="s">
        <v>150</v>
      </c>
      <c r="C38" s="20">
        <v>2300000</v>
      </c>
      <c r="D38" s="20">
        <v>2854000</v>
      </c>
      <c r="E38" s="20">
        <v>2864000</v>
      </c>
      <c r="F38" s="20"/>
      <c r="G38" s="20"/>
      <c r="H38" s="20">
        <v>3750000</v>
      </c>
      <c r="I38" s="20">
        <v>3750000</v>
      </c>
      <c r="J38" s="20"/>
      <c r="K38" s="20"/>
      <c r="L38" s="20"/>
      <c r="M38" s="20"/>
      <c r="N38" s="20"/>
      <c r="O38" s="20">
        <f t="shared" si="4"/>
        <v>0</v>
      </c>
      <c r="P38" s="20"/>
      <c r="Q38" s="20">
        <v>0</v>
      </c>
      <c r="R38" s="20"/>
      <c r="S38" s="20">
        <v>0</v>
      </c>
      <c r="T38" s="20"/>
      <c r="U38" s="20">
        <v>0</v>
      </c>
      <c r="V38" s="20">
        <v>0</v>
      </c>
      <c r="W38" s="20">
        <v>0</v>
      </c>
    </row>
    <row r="39" spans="1:23" ht="15">
      <c r="A39" s="5" t="s">
        <v>63</v>
      </c>
      <c r="B39" s="16" t="s">
        <v>154</v>
      </c>
      <c r="C39" s="6">
        <f aca="true" t="shared" si="16" ref="C39:N39">SUM(C40:C42)</f>
        <v>200000</v>
      </c>
      <c r="D39" s="6">
        <f t="shared" si="16"/>
        <v>140000</v>
      </c>
      <c r="E39" s="6">
        <f t="shared" si="16"/>
        <v>140000</v>
      </c>
      <c r="F39" s="6">
        <f t="shared" si="16"/>
        <v>0</v>
      </c>
      <c r="G39" s="6">
        <f t="shared" si="16"/>
        <v>0</v>
      </c>
      <c r="H39" s="6">
        <f t="shared" si="16"/>
        <v>120000</v>
      </c>
      <c r="I39" s="6">
        <f t="shared" si="16"/>
        <v>120000</v>
      </c>
      <c r="J39" s="6">
        <f t="shared" si="16"/>
        <v>200000</v>
      </c>
      <c r="K39" s="6">
        <f t="shared" si="16"/>
        <v>200000</v>
      </c>
      <c r="L39" s="6">
        <f t="shared" si="16"/>
        <v>200000</v>
      </c>
      <c r="M39" s="6">
        <f t="shared" si="16"/>
        <v>0</v>
      </c>
      <c r="N39" s="6">
        <f t="shared" si="16"/>
        <v>0</v>
      </c>
      <c r="O39" s="6">
        <f t="shared" si="4"/>
        <v>200000</v>
      </c>
      <c r="P39" s="6">
        <f aca="true" t="shared" si="17" ref="P39:W39">SUM(P40:P42)</f>
        <v>0</v>
      </c>
      <c r="Q39" s="6">
        <f t="shared" si="17"/>
        <v>0</v>
      </c>
      <c r="R39" s="6">
        <f t="shared" si="17"/>
        <v>0</v>
      </c>
      <c r="S39" s="6">
        <f t="shared" si="17"/>
        <v>0</v>
      </c>
      <c r="T39" s="6">
        <f t="shared" si="17"/>
        <v>0</v>
      </c>
      <c r="U39" s="6">
        <f t="shared" si="17"/>
        <v>0</v>
      </c>
      <c r="V39" s="6">
        <f t="shared" si="17"/>
        <v>0</v>
      </c>
      <c r="W39" s="6">
        <f t="shared" si="17"/>
        <v>0</v>
      </c>
    </row>
    <row r="40" spans="1:23" ht="15">
      <c r="A40" s="2" t="s">
        <v>151</v>
      </c>
      <c r="B40" s="13" t="s">
        <v>201</v>
      </c>
      <c r="C40" s="20">
        <v>25000</v>
      </c>
      <c r="D40" s="20">
        <v>20000</v>
      </c>
      <c r="E40" s="20">
        <v>140000</v>
      </c>
      <c r="F40" s="20"/>
      <c r="G40" s="20"/>
      <c r="H40" s="20">
        <v>20000</v>
      </c>
      <c r="I40" s="20">
        <v>120000</v>
      </c>
      <c r="J40" s="20">
        <v>50000</v>
      </c>
      <c r="K40" s="20">
        <v>50000</v>
      </c>
      <c r="L40" s="20">
        <v>50000</v>
      </c>
      <c r="M40" s="20"/>
      <c r="N40" s="20"/>
      <c r="O40" s="20">
        <f t="shared" si="4"/>
        <v>50000</v>
      </c>
      <c r="P40" s="20"/>
      <c r="Q40" s="20">
        <v>0</v>
      </c>
      <c r="R40" s="20"/>
      <c r="S40" s="20">
        <v>0</v>
      </c>
      <c r="T40" s="20"/>
      <c r="U40" s="20">
        <v>0</v>
      </c>
      <c r="V40" s="20">
        <v>0</v>
      </c>
      <c r="W40" s="20">
        <v>0</v>
      </c>
    </row>
    <row r="41" spans="1:23" ht="15">
      <c r="A41" s="2" t="s">
        <v>152</v>
      </c>
      <c r="B41" s="13" t="s">
        <v>202</v>
      </c>
      <c r="C41" s="20">
        <v>45000</v>
      </c>
      <c r="D41" s="20">
        <v>20000</v>
      </c>
      <c r="E41" s="20"/>
      <c r="F41" s="20"/>
      <c r="G41" s="20"/>
      <c r="H41" s="20">
        <v>20000</v>
      </c>
      <c r="I41" s="20"/>
      <c r="J41" s="20">
        <v>50000</v>
      </c>
      <c r="K41" s="20">
        <v>50000</v>
      </c>
      <c r="L41" s="20">
        <v>50000</v>
      </c>
      <c r="M41" s="20"/>
      <c r="N41" s="20"/>
      <c r="O41" s="20">
        <f t="shared" si="4"/>
        <v>50000</v>
      </c>
      <c r="P41" s="20"/>
      <c r="Q41" s="20">
        <v>0</v>
      </c>
      <c r="R41" s="20"/>
      <c r="S41" s="20">
        <v>0</v>
      </c>
      <c r="T41" s="20"/>
      <c r="U41" s="20">
        <v>0</v>
      </c>
      <c r="V41" s="20">
        <v>0</v>
      </c>
      <c r="W41" s="20">
        <v>0</v>
      </c>
    </row>
    <row r="42" spans="1:23" ht="15">
      <c r="A42" s="2" t="s">
        <v>153</v>
      </c>
      <c r="B42" s="13" t="s">
        <v>154</v>
      </c>
      <c r="C42" s="20">
        <v>130000</v>
      </c>
      <c r="D42" s="20">
        <v>100000</v>
      </c>
      <c r="E42" s="20"/>
      <c r="F42" s="20"/>
      <c r="G42" s="20"/>
      <c r="H42" s="20">
        <v>80000</v>
      </c>
      <c r="I42" s="20"/>
      <c r="J42" s="20">
        <v>100000</v>
      </c>
      <c r="K42" s="20">
        <v>100000</v>
      </c>
      <c r="L42" s="20">
        <v>100000</v>
      </c>
      <c r="M42" s="20"/>
      <c r="N42" s="20"/>
      <c r="O42" s="20">
        <f t="shared" si="4"/>
        <v>100000</v>
      </c>
      <c r="P42" s="20"/>
      <c r="Q42" s="20">
        <v>0</v>
      </c>
      <c r="R42" s="20"/>
      <c r="S42" s="20">
        <v>0</v>
      </c>
      <c r="T42" s="20"/>
      <c r="U42" s="20">
        <v>0</v>
      </c>
      <c r="V42" s="20">
        <v>0</v>
      </c>
      <c r="W42" s="20">
        <v>0</v>
      </c>
    </row>
    <row r="43" spans="1:23" ht="15" hidden="1">
      <c r="A43" s="23" t="s">
        <v>64</v>
      </c>
      <c r="B43" s="25" t="s">
        <v>66</v>
      </c>
      <c r="C43" s="24">
        <f aca="true" t="shared" si="18" ref="C43:W44">C44</f>
        <v>0</v>
      </c>
      <c r="D43" s="24">
        <f t="shared" si="18"/>
        <v>0</v>
      </c>
      <c r="E43" s="24">
        <f t="shared" si="18"/>
        <v>0</v>
      </c>
      <c r="F43" s="24">
        <f t="shared" si="18"/>
        <v>0</v>
      </c>
      <c r="G43" s="24">
        <f t="shared" si="18"/>
        <v>0</v>
      </c>
      <c r="H43" s="24">
        <f t="shared" si="18"/>
        <v>0</v>
      </c>
      <c r="I43" s="24"/>
      <c r="J43" s="24"/>
      <c r="K43" s="24">
        <f t="shared" si="18"/>
        <v>0</v>
      </c>
      <c r="L43" s="24">
        <f t="shared" si="18"/>
        <v>0</v>
      </c>
      <c r="M43" s="24">
        <f t="shared" si="18"/>
        <v>0</v>
      </c>
      <c r="N43" s="24">
        <f t="shared" si="18"/>
        <v>0</v>
      </c>
      <c r="O43" s="24">
        <f t="shared" si="4"/>
        <v>0</v>
      </c>
      <c r="P43" s="24">
        <f t="shared" si="18"/>
        <v>0</v>
      </c>
      <c r="Q43" s="24">
        <f t="shared" si="18"/>
        <v>0</v>
      </c>
      <c r="R43" s="24">
        <f t="shared" si="18"/>
        <v>0</v>
      </c>
      <c r="S43" s="24">
        <f t="shared" si="18"/>
        <v>0</v>
      </c>
      <c r="T43" s="24">
        <f t="shared" si="18"/>
        <v>0</v>
      </c>
      <c r="U43" s="24">
        <f t="shared" si="18"/>
        <v>0</v>
      </c>
      <c r="V43" s="24">
        <f t="shared" si="18"/>
        <v>0</v>
      </c>
      <c r="W43" s="24">
        <f t="shared" si="18"/>
        <v>0</v>
      </c>
    </row>
    <row r="44" spans="1:23" ht="15" hidden="1">
      <c r="A44" s="5" t="s">
        <v>65</v>
      </c>
      <c r="B44" s="16" t="s">
        <v>67</v>
      </c>
      <c r="C44" s="12">
        <f t="shared" si="18"/>
        <v>0</v>
      </c>
      <c r="D44" s="12">
        <f t="shared" si="18"/>
        <v>0</v>
      </c>
      <c r="E44" s="12">
        <f t="shared" si="18"/>
        <v>0</v>
      </c>
      <c r="F44" s="12">
        <f t="shared" si="18"/>
        <v>0</v>
      </c>
      <c r="G44" s="12">
        <f t="shared" si="18"/>
        <v>0</v>
      </c>
      <c r="H44" s="12">
        <f t="shared" si="18"/>
        <v>0</v>
      </c>
      <c r="I44" s="12"/>
      <c r="J44" s="12"/>
      <c r="K44" s="12">
        <f t="shared" si="18"/>
        <v>0</v>
      </c>
      <c r="L44" s="12">
        <f t="shared" si="18"/>
        <v>0</v>
      </c>
      <c r="M44" s="12">
        <f t="shared" si="18"/>
        <v>0</v>
      </c>
      <c r="N44" s="12">
        <f t="shared" si="18"/>
        <v>0</v>
      </c>
      <c r="O44" s="12">
        <f t="shared" si="4"/>
        <v>0</v>
      </c>
      <c r="P44" s="12">
        <f t="shared" si="18"/>
        <v>0</v>
      </c>
      <c r="Q44" s="12">
        <f t="shared" si="18"/>
        <v>0</v>
      </c>
      <c r="R44" s="12">
        <f t="shared" si="18"/>
        <v>0</v>
      </c>
      <c r="S44" s="12">
        <f t="shared" si="18"/>
        <v>0</v>
      </c>
      <c r="T44" s="12">
        <f t="shared" si="18"/>
        <v>0</v>
      </c>
      <c r="U44" s="12">
        <f t="shared" si="18"/>
        <v>0</v>
      </c>
      <c r="V44" s="12">
        <f t="shared" si="18"/>
        <v>0</v>
      </c>
      <c r="W44" s="12">
        <f t="shared" si="18"/>
        <v>0</v>
      </c>
    </row>
    <row r="45" spans="1:23" ht="15" hidden="1">
      <c r="A45" s="2" t="s">
        <v>155</v>
      </c>
      <c r="B45" s="13" t="s">
        <v>108</v>
      </c>
      <c r="C45" s="9">
        <v>0</v>
      </c>
      <c r="D45" s="20">
        <v>0</v>
      </c>
      <c r="E45" s="9">
        <v>0</v>
      </c>
      <c r="F45" s="20">
        <v>0</v>
      </c>
      <c r="G45" s="20">
        <v>0</v>
      </c>
      <c r="H45" s="20">
        <v>0</v>
      </c>
      <c r="I45" s="20"/>
      <c r="J45" s="20"/>
      <c r="K45" s="20">
        <v>0</v>
      </c>
      <c r="L45" s="20">
        <v>0</v>
      </c>
      <c r="M45" s="20">
        <v>0</v>
      </c>
      <c r="N45" s="20">
        <v>0</v>
      </c>
      <c r="O45" s="20">
        <f t="shared" si="4"/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</row>
    <row r="46" spans="1:23" ht="15">
      <c r="A46" s="4" t="s">
        <v>68</v>
      </c>
      <c r="B46" s="15" t="s">
        <v>69</v>
      </c>
      <c r="C46" s="11" t="e">
        <f>#REF!+#REF!+C47+C50</f>
        <v>#REF!</v>
      </c>
      <c r="D46" s="11">
        <f>D47+D50</f>
        <v>11000</v>
      </c>
      <c r="E46" s="11">
        <f aca="true" t="shared" si="19" ref="E46:W46">E47+E50</f>
        <v>0</v>
      </c>
      <c r="F46" s="11">
        <f t="shared" si="19"/>
        <v>0</v>
      </c>
      <c r="G46" s="11">
        <f aca="true" t="shared" si="20" ref="G46:L46">G47+G50</f>
        <v>0</v>
      </c>
      <c r="H46" s="11">
        <f t="shared" si="20"/>
        <v>0</v>
      </c>
      <c r="I46" s="11">
        <f t="shared" si="20"/>
        <v>1000000</v>
      </c>
      <c r="J46" s="11">
        <f t="shared" si="20"/>
        <v>0</v>
      </c>
      <c r="K46" s="11">
        <f t="shared" si="20"/>
        <v>0</v>
      </c>
      <c r="L46" s="11">
        <f t="shared" si="20"/>
        <v>0</v>
      </c>
      <c r="M46" s="11">
        <f t="shared" si="19"/>
        <v>0</v>
      </c>
      <c r="N46" s="11">
        <f t="shared" si="19"/>
        <v>0</v>
      </c>
      <c r="O46" s="11">
        <f t="shared" si="4"/>
        <v>0</v>
      </c>
      <c r="P46" s="11">
        <f>P47+P50</f>
        <v>0</v>
      </c>
      <c r="Q46" s="11">
        <f t="shared" si="19"/>
        <v>0</v>
      </c>
      <c r="R46" s="11">
        <f t="shared" si="19"/>
        <v>0</v>
      </c>
      <c r="S46" s="11">
        <f t="shared" si="19"/>
        <v>0</v>
      </c>
      <c r="T46" s="11">
        <f t="shared" si="19"/>
        <v>0</v>
      </c>
      <c r="U46" s="11">
        <f t="shared" si="19"/>
        <v>0</v>
      </c>
      <c r="V46" s="11">
        <f t="shared" si="19"/>
        <v>0</v>
      </c>
      <c r="W46" s="11">
        <f t="shared" si="19"/>
        <v>0</v>
      </c>
    </row>
    <row r="47" spans="1:23" ht="15">
      <c r="A47" s="23" t="s">
        <v>10</v>
      </c>
      <c r="B47" s="25" t="s">
        <v>55</v>
      </c>
      <c r="C47" s="24">
        <f aca="true" t="shared" si="21" ref="C47:W48">C48</f>
        <v>0</v>
      </c>
      <c r="D47" s="24">
        <f>D48</f>
        <v>11000</v>
      </c>
      <c r="E47" s="24">
        <f t="shared" si="21"/>
        <v>0</v>
      </c>
      <c r="F47" s="24">
        <f t="shared" si="21"/>
        <v>0</v>
      </c>
      <c r="G47" s="24">
        <f t="shared" si="21"/>
        <v>0</v>
      </c>
      <c r="H47" s="24">
        <f t="shared" si="21"/>
        <v>0</v>
      </c>
      <c r="I47" s="24">
        <f t="shared" si="21"/>
        <v>1000000</v>
      </c>
      <c r="J47" s="24">
        <f t="shared" si="21"/>
        <v>0</v>
      </c>
      <c r="K47" s="24">
        <f t="shared" si="21"/>
        <v>0</v>
      </c>
      <c r="L47" s="24">
        <f t="shared" si="21"/>
        <v>0</v>
      </c>
      <c r="M47" s="24">
        <f t="shared" si="21"/>
        <v>0</v>
      </c>
      <c r="N47" s="24">
        <f t="shared" si="21"/>
        <v>0</v>
      </c>
      <c r="O47" s="24">
        <f t="shared" si="4"/>
        <v>0</v>
      </c>
      <c r="P47" s="24">
        <f t="shared" si="21"/>
        <v>0</v>
      </c>
      <c r="Q47" s="24">
        <f t="shared" si="21"/>
        <v>0</v>
      </c>
      <c r="R47" s="24">
        <f t="shared" si="21"/>
        <v>0</v>
      </c>
      <c r="S47" s="24">
        <f>S48</f>
        <v>0</v>
      </c>
      <c r="T47" s="24">
        <f>T48</f>
        <v>0</v>
      </c>
      <c r="U47" s="24">
        <f>U48</f>
        <v>0</v>
      </c>
      <c r="V47" s="24">
        <v>0</v>
      </c>
      <c r="W47" s="24">
        <f t="shared" si="21"/>
        <v>0</v>
      </c>
    </row>
    <row r="48" spans="1:23" ht="15">
      <c r="A48" s="5" t="s">
        <v>281</v>
      </c>
      <c r="B48" s="16" t="s">
        <v>56</v>
      </c>
      <c r="C48" s="12">
        <f t="shared" si="21"/>
        <v>0</v>
      </c>
      <c r="D48" s="12">
        <f>D49</f>
        <v>11000</v>
      </c>
      <c r="E48" s="12">
        <f t="shared" si="21"/>
        <v>0</v>
      </c>
      <c r="F48" s="12">
        <f t="shared" si="21"/>
        <v>0</v>
      </c>
      <c r="G48" s="12">
        <f t="shared" si="21"/>
        <v>0</v>
      </c>
      <c r="H48" s="12">
        <f t="shared" si="21"/>
        <v>0</v>
      </c>
      <c r="I48" s="12">
        <f t="shared" si="21"/>
        <v>1000000</v>
      </c>
      <c r="J48" s="12">
        <f t="shared" si="21"/>
        <v>0</v>
      </c>
      <c r="K48" s="12">
        <f t="shared" si="21"/>
        <v>0</v>
      </c>
      <c r="L48" s="12">
        <f t="shared" si="21"/>
        <v>0</v>
      </c>
      <c r="M48" s="12">
        <f t="shared" si="21"/>
        <v>0</v>
      </c>
      <c r="N48" s="12">
        <f t="shared" si="21"/>
        <v>0</v>
      </c>
      <c r="O48" s="12">
        <f t="shared" si="4"/>
        <v>0</v>
      </c>
      <c r="P48" s="12">
        <f t="shared" si="21"/>
        <v>0</v>
      </c>
      <c r="Q48" s="12">
        <f t="shared" si="21"/>
        <v>0</v>
      </c>
      <c r="R48" s="12">
        <f t="shared" si="21"/>
        <v>0</v>
      </c>
      <c r="S48" s="12">
        <f t="shared" si="21"/>
        <v>0</v>
      </c>
      <c r="T48" s="12">
        <f>T49</f>
        <v>0</v>
      </c>
      <c r="U48" s="12">
        <f t="shared" si="21"/>
        <v>0</v>
      </c>
      <c r="V48" s="12">
        <f t="shared" si="21"/>
        <v>0</v>
      </c>
      <c r="W48" s="12">
        <f t="shared" si="21"/>
        <v>0</v>
      </c>
    </row>
    <row r="49" spans="1:23" ht="15">
      <c r="A49" s="2" t="s">
        <v>113</v>
      </c>
      <c r="B49" s="13" t="s">
        <v>347</v>
      </c>
      <c r="C49" s="9">
        <v>0</v>
      </c>
      <c r="D49" s="20">
        <v>11000</v>
      </c>
      <c r="E49" s="9"/>
      <c r="F49" s="20"/>
      <c r="G49" s="9"/>
      <c r="H49" s="20"/>
      <c r="I49" s="20">
        <v>1000000</v>
      </c>
      <c r="J49" s="20"/>
      <c r="K49" s="20"/>
      <c r="L49" s="20"/>
      <c r="M49" s="20">
        <v>0</v>
      </c>
      <c r="N49" s="20">
        <v>0</v>
      </c>
      <c r="O49" s="20">
        <f t="shared" si="4"/>
        <v>0</v>
      </c>
      <c r="P49" s="9"/>
      <c r="Q49" s="20">
        <v>0</v>
      </c>
      <c r="R49" s="20"/>
      <c r="S49" s="20">
        <v>0</v>
      </c>
      <c r="T49" s="20"/>
      <c r="U49" s="20">
        <v>0</v>
      </c>
      <c r="V49" s="20">
        <v>0</v>
      </c>
      <c r="W49" s="20">
        <v>0</v>
      </c>
    </row>
    <row r="50" spans="1:23" ht="15" hidden="1">
      <c r="A50" s="23" t="s">
        <v>70</v>
      </c>
      <c r="B50" s="25" t="s">
        <v>66</v>
      </c>
      <c r="C50" s="24">
        <f aca="true" t="shared" si="22" ref="C50:W51">C51</f>
        <v>0</v>
      </c>
      <c r="D50" s="24">
        <f>D51</f>
        <v>0</v>
      </c>
      <c r="E50" s="24">
        <f t="shared" si="22"/>
        <v>0</v>
      </c>
      <c r="F50" s="24">
        <f t="shared" si="22"/>
        <v>0</v>
      </c>
      <c r="G50" s="24">
        <f t="shared" si="22"/>
        <v>0</v>
      </c>
      <c r="H50" s="24">
        <f t="shared" si="22"/>
        <v>0</v>
      </c>
      <c r="I50" s="24"/>
      <c r="J50" s="24"/>
      <c r="K50" s="24">
        <f t="shared" si="22"/>
        <v>0</v>
      </c>
      <c r="L50" s="24">
        <f t="shared" si="22"/>
        <v>0</v>
      </c>
      <c r="M50" s="24">
        <f t="shared" si="22"/>
        <v>0</v>
      </c>
      <c r="N50" s="24">
        <f t="shared" si="22"/>
        <v>0</v>
      </c>
      <c r="O50" s="24">
        <f t="shared" si="4"/>
        <v>0</v>
      </c>
      <c r="P50" s="24">
        <f t="shared" si="22"/>
        <v>0</v>
      </c>
      <c r="Q50" s="24">
        <f t="shared" si="22"/>
        <v>0</v>
      </c>
      <c r="R50" s="24">
        <f t="shared" si="22"/>
        <v>0</v>
      </c>
      <c r="S50" s="24">
        <f t="shared" si="22"/>
        <v>0</v>
      </c>
      <c r="T50" s="24">
        <f t="shared" si="22"/>
        <v>0</v>
      </c>
      <c r="U50" s="24">
        <f t="shared" si="22"/>
        <v>0</v>
      </c>
      <c r="V50" s="24">
        <f t="shared" si="22"/>
        <v>0</v>
      </c>
      <c r="W50" s="24">
        <f t="shared" si="22"/>
        <v>0</v>
      </c>
    </row>
    <row r="51" spans="1:23" ht="15" hidden="1">
      <c r="A51" s="5" t="s">
        <v>71</v>
      </c>
      <c r="B51" s="16" t="s">
        <v>67</v>
      </c>
      <c r="C51" s="12">
        <f t="shared" si="22"/>
        <v>0</v>
      </c>
      <c r="D51" s="12">
        <f>D52</f>
        <v>0</v>
      </c>
      <c r="E51" s="12">
        <f t="shared" si="22"/>
        <v>0</v>
      </c>
      <c r="F51" s="12">
        <f t="shared" si="22"/>
        <v>0</v>
      </c>
      <c r="G51" s="12">
        <f t="shared" si="22"/>
        <v>0</v>
      </c>
      <c r="H51" s="12">
        <f t="shared" si="22"/>
        <v>0</v>
      </c>
      <c r="I51" s="12"/>
      <c r="J51" s="12"/>
      <c r="K51" s="12">
        <f t="shared" si="22"/>
        <v>0</v>
      </c>
      <c r="L51" s="12">
        <f t="shared" si="22"/>
        <v>0</v>
      </c>
      <c r="M51" s="12">
        <f t="shared" si="22"/>
        <v>0</v>
      </c>
      <c r="N51" s="12">
        <f t="shared" si="22"/>
        <v>0</v>
      </c>
      <c r="O51" s="12">
        <f t="shared" si="4"/>
        <v>0</v>
      </c>
      <c r="P51" s="12">
        <f t="shared" si="22"/>
        <v>0</v>
      </c>
      <c r="Q51" s="12">
        <f t="shared" si="22"/>
        <v>0</v>
      </c>
      <c r="R51" s="12">
        <f t="shared" si="22"/>
        <v>0</v>
      </c>
      <c r="S51" s="12">
        <f t="shared" si="22"/>
        <v>0</v>
      </c>
      <c r="T51" s="12">
        <f t="shared" si="22"/>
        <v>0</v>
      </c>
      <c r="U51" s="12">
        <f t="shared" si="22"/>
        <v>0</v>
      </c>
      <c r="V51" s="12">
        <f t="shared" si="22"/>
        <v>0</v>
      </c>
      <c r="W51" s="12">
        <f t="shared" si="22"/>
        <v>0</v>
      </c>
    </row>
    <row r="52" spans="1:23" ht="15" hidden="1">
      <c r="A52" s="2" t="s">
        <v>7</v>
      </c>
      <c r="B52" s="13" t="s">
        <v>108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/>
      <c r="J52" s="9"/>
      <c r="K52" s="9">
        <v>0</v>
      </c>
      <c r="L52" s="9">
        <v>0</v>
      </c>
      <c r="M52" s="20">
        <v>0</v>
      </c>
      <c r="N52" s="20">
        <v>0</v>
      </c>
      <c r="O52" s="20">
        <f t="shared" si="4"/>
        <v>0</v>
      </c>
      <c r="P52" s="9">
        <v>0</v>
      </c>
      <c r="Q52" s="20">
        <v>0</v>
      </c>
      <c r="R52" s="9">
        <v>0</v>
      </c>
      <c r="S52" s="20">
        <v>0</v>
      </c>
      <c r="T52" s="9">
        <v>0</v>
      </c>
      <c r="U52" s="20">
        <v>0</v>
      </c>
      <c r="V52" s="20">
        <v>0</v>
      </c>
      <c r="W52" s="20">
        <v>0</v>
      </c>
    </row>
    <row r="53" spans="1:23" ht="15">
      <c r="A53" s="17" t="s">
        <v>72</v>
      </c>
      <c r="B53" s="18" t="s">
        <v>82</v>
      </c>
      <c r="C53" s="19" t="e">
        <f>#REF!+#REF!+#REF!+#REF!+C54+#REF!+#REF!+#REF!</f>
        <v>#REF!</v>
      </c>
      <c r="D53" s="19">
        <f aca="true" t="shared" si="23" ref="D53:W53">D54+D69</f>
        <v>1100000</v>
      </c>
      <c r="E53" s="19">
        <f t="shared" si="23"/>
        <v>1298794.7699999998</v>
      </c>
      <c r="F53" s="19">
        <f t="shared" si="23"/>
        <v>2450000</v>
      </c>
      <c r="G53" s="19">
        <f t="shared" si="23"/>
        <v>3171638.49</v>
      </c>
      <c r="H53" s="19">
        <f t="shared" si="23"/>
        <v>4930000</v>
      </c>
      <c r="I53" s="19">
        <f t="shared" si="23"/>
        <v>4907133.74</v>
      </c>
      <c r="J53" s="19">
        <f t="shared" si="23"/>
        <v>11250000</v>
      </c>
      <c r="K53" s="19">
        <f t="shared" si="23"/>
        <v>12136000</v>
      </c>
      <c r="L53" s="19">
        <f t="shared" si="23"/>
        <v>13467000</v>
      </c>
      <c r="M53" s="19">
        <f t="shared" si="23"/>
        <v>0</v>
      </c>
      <c r="N53" s="19">
        <f t="shared" si="23"/>
        <v>0</v>
      </c>
      <c r="O53" s="19">
        <f t="shared" si="4"/>
        <v>11250000</v>
      </c>
      <c r="P53" s="19">
        <f t="shared" si="23"/>
        <v>694719.29</v>
      </c>
      <c r="Q53" s="19">
        <f t="shared" si="23"/>
        <v>0</v>
      </c>
      <c r="R53" s="19">
        <f t="shared" si="23"/>
        <v>12136000</v>
      </c>
      <c r="S53" s="19">
        <f t="shared" si="23"/>
        <v>0</v>
      </c>
      <c r="T53" s="19">
        <f t="shared" si="23"/>
        <v>13467000</v>
      </c>
      <c r="U53" s="19">
        <f t="shared" si="23"/>
        <v>0</v>
      </c>
      <c r="V53" s="19">
        <f t="shared" si="23"/>
        <v>13467000</v>
      </c>
      <c r="W53" s="19">
        <f t="shared" si="23"/>
        <v>0</v>
      </c>
    </row>
    <row r="54" spans="1:23" ht="15">
      <c r="A54" s="4" t="s">
        <v>19</v>
      </c>
      <c r="B54" s="15" t="s">
        <v>85</v>
      </c>
      <c r="C54" s="11">
        <f>C55</f>
        <v>270715.07</v>
      </c>
      <c r="D54" s="11">
        <f aca="true" t="shared" si="24" ref="D54:W55">D55</f>
        <v>400000</v>
      </c>
      <c r="E54" s="11">
        <f>E55</f>
        <v>350133.42</v>
      </c>
      <c r="F54" s="11">
        <f t="shared" si="24"/>
        <v>450000</v>
      </c>
      <c r="G54" s="11">
        <f t="shared" si="24"/>
        <v>449780.32999999996</v>
      </c>
      <c r="H54" s="11">
        <f t="shared" si="24"/>
        <v>750000</v>
      </c>
      <c r="I54" s="11">
        <f t="shared" si="24"/>
        <v>293967.26</v>
      </c>
      <c r="J54" s="11">
        <f t="shared" si="24"/>
        <v>1500000</v>
      </c>
      <c r="K54" s="11">
        <f t="shared" si="24"/>
        <v>1696000</v>
      </c>
      <c r="L54" s="11">
        <f t="shared" si="24"/>
        <v>1884000</v>
      </c>
      <c r="M54" s="11">
        <f t="shared" si="24"/>
        <v>0</v>
      </c>
      <c r="N54" s="11">
        <f t="shared" si="24"/>
        <v>0</v>
      </c>
      <c r="O54" s="11">
        <f t="shared" si="4"/>
        <v>1500000</v>
      </c>
      <c r="P54" s="11">
        <f t="shared" si="24"/>
        <v>117961.67</v>
      </c>
      <c r="Q54" s="11">
        <f t="shared" si="24"/>
        <v>0</v>
      </c>
      <c r="R54" s="11">
        <f t="shared" si="24"/>
        <v>1696000</v>
      </c>
      <c r="S54" s="11">
        <f t="shared" si="24"/>
        <v>0</v>
      </c>
      <c r="T54" s="11">
        <f t="shared" si="24"/>
        <v>1884000</v>
      </c>
      <c r="U54" s="11">
        <f t="shared" si="24"/>
        <v>0</v>
      </c>
      <c r="V54" s="11">
        <f t="shared" si="24"/>
        <v>1884000</v>
      </c>
      <c r="W54" s="11">
        <f t="shared" si="24"/>
        <v>0</v>
      </c>
    </row>
    <row r="55" spans="1:23" ht="15">
      <c r="A55" s="23" t="s">
        <v>18</v>
      </c>
      <c r="B55" s="25" t="s">
        <v>55</v>
      </c>
      <c r="C55" s="24">
        <f>C56</f>
        <v>270715.07</v>
      </c>
      <c r="D55" s="24">
        <f t="shared" si="24"/>
        <v>400000</v>
      </c>
      <c r="E55" s="24">
        <f>E56</f>
        <v>350133.42</v>
      </c>
      <c r="F55" s="24">
        <f t="shared" si="24"/>
        <v>450000</v>
      </c>
      <c r="G55" s="24">
        <f t="shared" si="24"/>
        <v>449780.32999999996</v>
      </c>
      <c r="H55" s="24">
        <f t="shared" si="24"/>
        <v>750000</v>
      </c>
      <c r="I55" s="24">
        <f t="shared" si="24"/>
        <v>293967.26</v>
      </c>
      <c r="J55" s="24">
        <f t="shared" si="24"/>
        <v>1500000</v>
      </c>
      <c r="K55" s="24">
        <f t="shared" si="24"/>
        <v>1696000</v>
      </c>
      <c r="L55" s="24">
        <f t="shared" si="24"/>
        <v>1884000</v>
      </c>
      <c r="M55" s="24">
        <f t="shared" si="24"/>
        <v>0</v>
      </c>
      <c r="N55" s="24">
        <f t="shared" si="24"/>
        <v>0</v>
      </c>
      <c r="O55" s="24">
        <f t="shared" si="4"/>
        <v>1500000</v>
      </c>
      <c r="P55" s="24">
        <f t="shared" si="24"/>
        <v>117961.67</v>
      </c>
      <c r="Q55" s="24">
        <f t="shared" si="24"/>
        <v>0</v>
      </c>
      <c r="R55" s="24">
        <v>1696000</v>
      </c>
      <c r="S55" s="24">
        <f t="shared" si="24"/>
        <v>0</v>
      </c>
      <c r="T55" s="24">
        <v>1884000</v>
      </c>
      <c r="U55" s="24">
        <f t="shared" si="24"/>
        <v>0</v>
      </c>
      <c r="V55" s="24">
        <v>1884000</v>
      </c>
      <c r="W55" s="24">
        <v>0</v>
      </c>
    </row>
    <row r="56" spans="1:23" ht="15">
      <c r="A56" s="5" t="s">
        <v>87</v>
      </c>
      <c r="B56" s="16" t="s">
        <v>88</v>
      </c>
      <c r="C56" s="12">
        <f aca="true" t="shared" si="25" ref="C56:W56">SUM(C57:C68)</f>
        <v>270715.07</v>
      </c>
      <c r="D56" s="12">
        <f t="shared" si="25"/>
        <v>400000</v>
      </c>
      <c r="E56" s="12">
        <f t="shared" si="25"/>
        <v>350133.42</v>
      </c>
      <c r="F56" s="12">
        <f t="shared" si="25"/>
        <v>450000</v>
      </c>
      <c r="G56" s="12">
        <f t="shared" si="25"/>
        <v>449780.32999999996</v>
      </c>
      <c r="H56" s="12">
        <f t="shared" si="25"/>
        <v>750000</v>
      </c>
      <c r="I56" s="12">
        <f t="shared" si="25"/>
        <v>293967.26</v>
      </c>
      <c r="J56" s="12">
        <f t="shared" si="25"/>
        <v>1500000</v>
      </c>
      <c r="K56" s="12">
        <f t="shared" si="25"/>
        <v>1696000</v>
      </c>
      <c r="L56" s="12">
        <f t="shared" si="25"/>
        <v>1884000</v>
      </c>
      <c r="M56" s="12">
        <f t="shared" si="25"/>
        <v>0</v>
      </c>
      <c r="N56" s="12">
        <f t="shared" si="25"/>
        <v>0</v>
      </c>
      <c r="O56" s="12">
        <f t="shared" si="4"/>
        <v>1500000</v>
      </c>
      <c r="P56" s="12">
        <f t="shared" si="25"/>
        <v>117961.67</v>
      </c>
      <c r="Q56" s="12">
        <f t="shared" si="25"/>
        <v>0</v>
      </c>
      <c r="R56" s="12">
        <f t="shared" si="25"/>
        <v>0</v>
      </c>
      <c r="S56" s="12">
        <f t="shared" si="25"/>
        <v>0</v>
      </c>
      <c r="T56" s="12">
        <f t="shared" si="25"/>
        <v>0</v>
      </c>
      <c r="U56" s="12">
        <f t="shared" si="25"/>
        <v>0</v>
      </c>
      <c r="V56" s="12">
        <f t="shared" si="25"/>
        <v>0</v>
      </c>
      <c r="W56" s="12">
        <f t="shared" si="25"/>
        <v>0</v>
      </c>
    </row>
    <row r="57" spans="1:23" ht="15">
      <c r="A57" s="1" t="s">
        <v>212</v>
      </c>
      <c r="B57" s="2" t="s">
        <v>160</v>
      </c>
      <c r="C57" s="9">
        <v>131480.15</v>
      </c>
      <c r="D57" s="20">
        <v>151000</v>
      </c>
      <c r="E57" s="9">
        <v>232526.98</v>
      </c>
      <c r="F57" s="20">
        <v>200000</v>
      </c>
      <c r="G57" s="9">
        <v>273778.53</v>
      </c>
      <c r="H57" s="20">
        <v>300000</v>
      </c>
      <c r="I57" s="20">
        <v>166710.66</v>
      </c>
      <c r="J57" s="20">
        <v>600000</v>
      </c>
      <c r="K57" s="20">
        <v>796000</v>
      </c>
      <c r="L57" s="20">
        <v>884000</v>
      </c>
      <c r="M57" s="20"/>
      <c r="N57" s="20"/>
      <c r="O57" s="20">
        <f t="shared" si="4"/>
        <v>600000</v>
      </c>
      <c r="P57" s="9">
        <v>48409.5</v>
      </c>
      <c r="Q57" s="20">
        <v>0</v>
      </c>
      <c r="R57" s="20"/>
      <c r="S57" s="20"/>
      <c r="T57" s="20"/>
      <c r="U57" s="20"/>
      <c r="V57" s="20"/>
      <c r="W57" s="20"/>
    </row>
    <row r="58" spans="1:23" ht="15">
      <c r="A58" s="2" t="s">
        <v>20</v>
      </c>
      <c r="B58" s="13" t="s">
        <v>164</v>
      </c>
      <c r="C58" s="9">
        <v>35195.76</v>
      </c>
      <c r="D58" s="20">
        <v>50000</v>
      </c>
      <c r="E58" s="9">
        <v>56376.83</v>
      </c>
      <c r="F58" s="20"/>
      <c r="G58" s="9">
        <v>84613.6</v>
      </c>
      <c r="H58" s="20"/>
      <c r="I58" s="20">
        <v>3245</v>
      </c>
      <c r="J58" s="20"/>
      <c r="K58" s="20"/>
      <c r="L58" s="20"/>
      <c r="M58" s="20"/>
      <c r="N58" s="20"/>
      <c r="O58" s="20">
        <f t="shared" si="4"/>
        <v>0</v>
      </c>
      <c r="P58" s="9"/>
      <c r="Q58" s="20">
        <v>0</v>
      </c>
      <c r="R58" s="20"/>
      <c r="S58" s="20"/>
      <c r="T58" s="20"/>
      <c r="U58" s="20"/>
      <c r="V58" s="20"/>
      <c r="W58" s="20"/>
    </row>
    <row r="59" spans="1:23" ht="15">
      <c r="A59" s="2" t="s">
        <v>278</v>
      </c>
      <c r="B59" s="13" t="s">
        <v>110</v>
      </c>
      <c r="C59" s="9"/>
      <c r="D59" s="20"/>
      <c r="E59" s="9"/>
      <c r="F59" s="20"/>
      <c r="G59" s="9"/>
      <c r="H59" s="20"/>
      <c r="I59" s="20"/>
      <c r="J59" s="20"/>
      <c r="K59" s="20"/>
      <c r="L59" s="20"/>
      <c r="M59" s="20"/>
      <c r="N59" s="20"/>
      <c r="O59" s="20">
        <f t="shared" si="4"/>
        <v>0</v>
      </c>
      <c r="P59" s="9"/>
      <c r="Q59" s="20"/>
      <c r="R59" s="20"/>
      <c r="S59" s="20"/>
      <c r="T59" s="20"/>
      <c r="U59" s="20"/>
      <c r="V59" s="20"/>
      <c r="W59" s="20"/>
    </row>
    <row r="60" spans="1:23" ht="15">
      <c r="A60" s="2" t="s">
        <v>21</v>
      </c>
      <c r="B60" s="13" t="s">
        <v>22</v>
      </c>
      <c r="C60" s="9">
        <v>0</v>
      </c>
      <c r="D60" s="20">
        <v>0</v>
      </c>
      <c r="E60" s="9"/>
      <c r="F60" s="20"/>
      <c r="G60" s="9"/>
      <c r="H60" s="20"/>
      <c r="I60" s="20"/>
      <c r="J60" s="20"/>
      <c r="K60" s="20"/>
      <c r="L60" s="20"/>
      <c r="M60" s="20"/>
      <c r="N60" s="20"/>
      <c r="O60" s="20">
        <f t="shared" si="4"/>
        <v>0</v>
      </c>
      <c r="P60" s="9"/>
      <c r="Q60" s="20">
        <v>0</v>
      </c>
      <c r="R60" s="20"/>
      <c r="S60" s="20"/>
      <c r="T60" s="20"/>
      <c r="U60" s="20"/>
      <c r="V60" s="20"/>
      <c r="W60" s="20"/>
    </row>
    <row r="61" spans="1:23" ht="15">
      <c r="A61" s="2" t="s">
        <v>223</v>
      </c>
      <c r="B61" s="26" t="s">
        <v>114</v>
      </c>
      <c r="C61" s="9"/>
      <c r="D61" s="20"/>
      <c r="E61" s="9">
        <v>4554.8</v>
      </c>
      <c r="F61" s="20"/>
      <c r="G61" s="9"/>
      <c r="H61" s="20"/>
      <c r="I61" s="20"/>
      <c r="J61" s="20"/>
      <c r="K61" s="20"/>
      <c r="L61" s="20"/>
      <c r="M61" s="20"/>
      <c r="N61" s="20"/>
      <c r="O61" s="20">
        <f t="shared" si="4"/>
        <v>0</v>
      </c>
      <c r="P61" s="9"/>
      <c r="Q61" s="20"/>
      <c r="R61" s="20"/>
      <c r="S61" s="20"/>
      <c r="T61" s="20"/>
      <c r="U61" s="20"/>
      <c r="V61" s="20"/>
      <c r="W61" s="20"/>
    </row>
    <row r="62" spans="1:23" ht="15">
      <c r="A62" s="1" t="s">
        <v>213</v>
      </c>
      <c r="B62" s="2" t="s">
        <v>116</v>
      </c>
      <c r="C62" s="9">
        <v>0</v>
      </c>
      <c r="D62" s="20">
        <v>50000</v>
      </c>
      <c r="E62" s="9"/>
      <c r="F62" s="20">
        <v>50000</v>
      </c>
      <c r="G62" s="9"/>
      <c r="H62" s="20">
        <v>70000</v>
      </c>
      <c r="I62" s="20"/>
      <c r="J62" s="20">
        <v>300000</v>
      </c>
      <c r="K62" s="20">
        <v>300000</v>
      </c>
      <c r="L62" s="20">
        <v>400000</v>
      </c>
      <c r="M62" s="20"/>
      <c r="N62" s="20"/>
      <c r="O62" s="20">
        <f t="shared" si="4"/>
        <v>300000</v>
      </c>
      <c r="P62" s="9"/>
      <c r="Q62" s="20">
        <v>0</v>
      </c>
      <c r="R62" s="20"/>
      <c r="S62" s="20"/>
      <c r="T62" s="20"/>
      <c r="U62" s="20"/>
      <c r="V62" s="20"/>
      <c r="W62" s="20"/>
    </row>
    <row r="63" spans="1:23" ht="15">
      <c r="A63" s="2" t="s">
        <v>23</v>
      </c>
      <c r="B63" s="13" t="s">
        <v>118</v>
      </c>
      <c r="C63" s="9">
        <v>0</v>
      </c>
      <c r="D63" s="20">
        <v>0</v>
      </c>
      <c r="E63" s="9">
        <v>28615</v>
      </c>
      <c r="F63" s="20">
        <v>50000</v>
      </c>
      <c r="G63" s="9">
        <v>151.04</v>
      </c>
      <c r="H63" s="20">
        <v>70000</v>
      </c>
      <c r="I63" s="20">
        <v>5310</v>
      </c>
      <c r="J63" s="20">
        <v>200000</v>
      </c>
      <c r="K63" s="20">
        <v>200000</v>
      </c>
      <c r="L63" s="20">
        <v>200000</v>
      </c>
      <c r="M63" s="20"/>
      <c r="N63" s="20"/>
      <c r="O63" s="20">
        <f t="shared" si="4"/>
        <v>200000</v>
      </c>
      <c r="P63" s="9"/>
      <c r="Q63" s="20">
        <v>0</v>
      </c>
      <c r="R63" s="20"/>
      <c r="S63" s="20"/>
      <c r="T63" s="20"/>
      <c r="U63" s="20"/>
      <c r="V63" s="20"/>
      <c r="W63" s="20"/>
    </row>
    <row r="64" spans="1:23" ht="15">
      <c r="A64" s="2" t="s">
        <v>224</v>
      </c>
      <c r="B64" s="26" t="s">
        <v>120</v>
      </c>
      <c r="C64" s="9"/>
      <c r="D64" s="20"/>
      <c r="E64" s="9">
        <v>885</v>
      </c>
      <c r="F64" s="20"/>
      <c r="G64" s="9">
        <v>2590.8</v>
      </c>
      <c r="H64" s="20"/>
      <c r="I64" s="20"/>
      <c r="J64" s="20"/>
      <c r="K64" s="20"/>
      <c r="L64" s="20"/>
      <c r="M64" s="20"/>
      <c r="N64" s="20"/>
      <c r="O64" s="20">
        <f t="shared" si="4"/>
        <v>0</v>
      </c>
      <c r="P64" s="9"/>
      <c r="Q64" s="20"/>
      <c r="R64" s="20"/>
      <c r="S64" s="20"/>
      <c r="T64" s="20"/>
      <c r="U64" s="20"/>
      <c r="V64" s="20"/>
      <c r="W64" s="20"/>
    </row>
    <row r="65" spans="1:23" ht="15">
      <c r="A65" s="1" t="s">
        <v>214</v>
      </c>
      <c r="B65" s="2" t="s">
        <v>122</v>
      </c>
      <c r="C65" s="9">
        <v>185</v>
      </c>
      <c r="D65" s="20">
        <v>0</v>
      </c>
      <c r="E65" s="9"/>
      <c r="F65" s="20"/>
      <c r="G65" s="9"/>
      <c r="H65" s="20"/>
      <c r="I65" s="20"/>
      <c r="J65" s="20"/>
      <c r="K65" s="20"/>
      <c r="L65" s="20"/>
      <c r="M65" s="20"/>
      <c r="N65" s="20"/>
      <c r="O65" s="20">
        <f t="shared" si="4"/>
        <v>0</v>
      </c>
      <c r="P65" s="9"/>
      <c r="Q65" s="20">
        <v>0</v>
      </c>
      <c r="R65" s="20"/>
      <c r="S65" s="20"/>
      <c r="T65" s="20"/>
      <c r="U65" s="20"/>
      <c r="V65" s="20"/>
      <c r="W65" s="20"/>
    </row>
    <row r="66" spans="1:23" ht="15">
      <c r="A66" s="2" t="s">
        <v>24</v>
      </c>
      <c r="B66" s="13" t="s">
        <v>25</v>
      </c>
      <c r="C66" s="9">
        <v>0</v>
      </c>
      <c r="D66" s="20">
        <v>50000</v>
      </c>
      <c r="E66" s="9"/>
      <c r="F66" s="20">
        <v>100000</v>
      </c>
      <c r="G66" s="9"/>
      <c r="H66" s="20">
        <v>120000</v>
      </c>
      <c r="I66" s="20"/>
      <c r="J66" s="20">
        <v>200000</v>
      </c>
      <c r="K66" s="20">
        <v>200000</v>
      </c>
      <c r="L66" s="20">
        <v>200000</v>
      </c>
      <c r="M66" s="20"/>
      <c r="N66" s="20"/>
      <c r="O66" s="20">
        <f t="shared" si="4"/>
        <v>200000</v>
      </c>
      <c r="P66" s="9"/>
      <c r="Q66" s="20">
        <v>0</v>
      </c>
      <c r="R66" s="20"/>
      <c r="S66" s="20"/>
      <c r="T66" s="20"/>
      <c r="U66" s="20"/>
      <c r="V66" s="20"/>
      <c r="W66" s="20"/>
    </row>
    <row r="67" spans="1:23" ht="15">
      <c r="A67" s="2" t="s">
        <v>26</v>
      </c>
      <c r="B67" s="13" t="s">
        <v>27</v>
      </c>
      <c r="C67" s="9">
        <v>0</v>
      </c>
      <c r="D67" s="20">
        <v>49000</v>
      </c>
      <c r="E67" s="9"/>
      <c r="F67" s="20">
        <v>25000</v>
      </c>
      <c r="G67" s="9">
        <v>67850</v>
      </c>
      <c r="H67" s="20">
        <v>70000</v>
      </c>
      <c r="I67" s="20">
        <v>76491.36</v>
      </c>
      <c r="J67" s="20">
        <v>100000</v>
      </c>
      <c r="K67" s="20">
        <v>100000</v>
      </c>
      <c r="L67" s="20">
        <v>100000</v>
      </c>
      <c r="M67" s="20"/>
      <c r="N67" s="20"/>
      <c r="O67" s="20">
        <f t="shared" si="4"/>
        <v>100000</v>
      </c>
      <c r="P67" s="9">
        <v>69552.17</v>
      </c>
      <c r="Q67" s="20">
        <v>0</v>
      </c>
      <c r="R67" s="20"/>
      <c r="S67" s="20"/>
      <c r="T67" s="20"/>
      <c r="U67" s="20"/>
      <c r="V67" s="20"/>
      <c r="W67" s="20"/>
    </row>
    <row r="68" spans="1:23" ht="15.75" thickBot="1">
      <c r="A68" s="2" t="s">
        <v>28</v>
      </c>
      <c r="B68" s="14" t="s">
        <v>29</v>
      </c>
      <c r="C68" s="10">
        <v>103854.16</v>
      </c>
      <c r="D68" s="21">
        <v>50000</v>
      </c>
      <c r="E68" s="10">
        <v>27174.81</v>
      </c>
      <c r="F68" s="21">
        <v>25000</v>
      </c>
      <c r="G68" s="10">
        <v>20796.36</v>
      </c>
      <c r="H68" s="21">
        <v>120000</v>
      </c>
      <c r="I68" s="21">
        <v>42210.24</v>
      </c>
      <c r="J68" s="21">
        <v>100000</v>
      </c>
      <c r="K68" s="21">
        <v>100000</v>
      </c>
      <c r="L68" s="21">
        <v>100000</v>
      </c>
      <c r="M68" s="21"/>
      <c r="N68" s="21"/>
      <c r="O68" s="21">
        <f t="shared" si="4"/>
        <v>100000</v>
      </c>
      <c r="P68" s="10"/>
      <c r="Q68" s="20">
        <v>0</v>
      </c>
      <c r="R68" s="21"/>
      <c r="S68" s="21"/>
      <c r="T68" s="21"/>
      <c r="U68" s="21"/>
      <c r="V68" s="21"/>
      <c r="W68" s="21"/>
    </row>
    <row r="69" spans="1:23" ht="15">
      <c r="A69" s="4" t="s">
        <v>73</v>
      </c>
      <c r="B69" s="15" t="s">
        <v>47</v>
      </c>
      <c r="C69" s="11" t="e">
        <f>C70+#REF!+#REF!</f>
        <v>#REF!</v>
      </c>
      <c r="D69" s="11">
        <f>D70</f>
        <v>700000</v>
      </c>
      <c r="E69" s="11">
        <f aca="true" t="shared" si="26" ref="E69:W69">E70</f>
        <v>948661.3499999999</v>
      </c>
      <c r="F69" s="11">
        <f t="shared" si="26"/>
        <v>2000000</v>
      </c>
      <c r="G69" s="11">
        <f t="shared" si="26"/>
        <v>2721858.16</v>
      </c>
      <c r="H69" s="11">
        <f t="shared" si="26"/>
        <v>4180000</v>
      </c>
      <c r="I69" s="11">
        <f t="shared" si="26"/>
        <v>4613166.48</v>
      </c>
      <c r="J69" s="11">
        <f t="shared" si="26"/>
        <v>9750000</v>
      </c>
      <c r="K69" s="11">
        <f t="shared" si="26"/>
        <v>10440000</v>
      </c>
      <c r="L69" s="11">
        <f t="shared" si="26"/>
        <v>11583000</v>
      </c>
      <c r="M69" s="11">
        <f t="shared" si="26"/>
        <v>0</v>
      </c>
      <c r="N69" s="11">
        <f t="shared" si="26"/>
        <v>0</v>
      </c>
      <c r="O69" s="11">
        <f aca="true" t="shared" si="27" ref="O69:O134">J69+M69-N69</f>
        <v>9750000</v>
      </c>
      <c r="P69" s="11">
        <f t="shared" si="26"/>
        <v>576757.62</v>
      </c>
      <c r="Q69" s="11">
        <f t="shared" si="26"/>
        <v>0</v>
      </c>
      <c r="R69" s="11">
        <f t="shared" si="26"/>
        <v>10440000</v>
      </c>
      <c r="S69" s="11">
        <f t="shared" si="26"/>
        <v>0</v>
      </c>
      <c r="T69" s="11">
        <f t="shared" si="26"/>
        <v>11583000</v>
      </c>
      <c r="U69" s="11">
        <f t="shared" si="26"/>
        <v>0</v>
      </c>
      <c r="V69" s="11">
        <f t="shared" si="26"/>
        <v>11583000</v>
      </c>
      <c r="W69" s="11">
        <f t="shared" si="26"/>
        <v>0</v>
      </c>
    </row>
    <row r="70" spans="1:23" ht="15">
      <c r="A70" s="23" t="s">
        <v>74</v>
      </c>
      <c r="B70" s="25" t="s">
        <v>55</v>
      </c>
      <c r="C70" s="24">
        <f aca="true" t="shared" si="28" ref="C70:N70">C71+C90+C97+C100+C103</f>
        <v>6395456.26</v>
      </c>
      <c r="D70" s="24">
        <f t="shared" si="28"/>
        <v>700000</v>
      </c>
      <c r="E70" s="24">
        <f t="shared" si="28"/>
        <v>948661.3499999999</v>
      </c>
      <c r="F70" s="24">
        <f t="shared" si="28"/>
        <v>2000000</v>
      </c>
      <c r="G70" s="24">
        <f t="shared" si="28"/>
        <v>2721858.16</v>
      </c>
      <c r="H70" s="24">
        <f t="shared" si="28"/>
        <v>4180000</v>
      </c>
      <c r="I70" s="24">
        <f t="shared" si="28"/>
        <v>4613166.48</v>
      </c>
      <c r="J70" s="24">
        <f t="shared" si="28"/>
        <v>9750000</v>
      </c>
      <c r="K70" s="24">
        <f t="shared" si="28"/>
        <v>10440000</v>
      </c>
      <c r="L70" s="24">
        <f t="shared" si="28"/>
        <v>11583000</v>
      </c>
      <c r="M70" s="24">
        <f t="shared" si="28"/>
        <v>0</v>
      </c>
      <c r="N70" s="24">
        <f t="shared" si="28"/>
        <v>0</v>
      </c>
      <c r="O70" s="24">
        <f t="shared" si="27"/>
        <v>9750000</v>
      </c>
      <c r="P70" s="24">
        <f>P71+P90+P97+P100+P103</f>
        <v>576757.62</v>
      </c>
      <c r="Q70" s="24">
        <f>Q71+Q90+Q97+Q100+Q103</f>
        <v>0</v>
      </c>
      <c r="R70" s="24">
        <v>10440000</v>
      </c>
      <c r="S70" s="24">
        <f>S71</f>
        <v>0</v>
      </c>
      <c r="T70" s="24">
        <v>11583000</v>
      </c>
      <c r="U70" s="24">
        <f>U71</f>
        <v>0</v>
      </c>
      <c r="V70" s="24">
        <v>11583000</v>
      </c>
      <c r="W70" s="24">
        <f>W71+W90+W97+W100+W103</f>
        <v>0</v>
      </c>
    </row>
    <row r="71" spans="1:23" ht="15">
      <c r="A71" s="5" t="s">
        <v>75</v>
      </c>
      <c r="B71" s="16" t="s">
        <v>76</v>
      </c>
      <c r="C71" s="12">
        <f aca="true" t="shared" si="29" ref="C71:N71">SUM(C72:C89)</f>
        <v>6155274.99</v>
      </c>
      <c r="D71" s="12">
        <f t="shared" si="29"/>
        <v>550000</v>
      </c>
      <c r="E71" s="12">
        <f t="shared" si="29"/>
        <v>664593.2699999999</v>
      </c>
      <c r="F71" s="12">
        <f t="shared" si="29"/>
        <v>1720000</v>
      </c>
      <c r="G71" s="12">
        <f t="shared" si="29"/>
        <v>2412119.12</v>
      </c>
      <c r="H71" s="12">
        <f t="shared" si="29"/>
        <v>3400000</v>
      </c>
      <c r="I71" s="12">
        <f t="shared" si="29"/>
        <v>3893028.1300000004</v>
      </c>
      <c r="J71" s="12">
        <f t="shared" si="29"/>
        <v>8680000</v>
      </c>
      <c r="K71" s="12">
        <f t="shared" si="29"/>
        <v>9370000</v>
      </c>
      <c r="L71" s="12">
        <f t="shared" si="29"/>
        <v>10513000</v>
      </c>
      <c r="M71" s="12">
        <f t="shared" si="29"/>
        <v>0</v>
      </c>
      <c r="N71" s="12">
        <f t="shared" si="29"/>
        <v>0</v>
      </c>
      <c r="O71" s="12">
        <f t="shared" si="27"/>
        <v>8680000</v>
      </c>
      <c r="P71" s="12">
        <f aca="true" t="shared" si="30" ref="P71:W71">SUM(P72:P89)</f>
        <v>490377.57</v>
      </c>
      <c r="Q71" s="12">
        <f t="shared" si="30"/>
        <v>0</v>
      </c>
      <c r="R71" s="12">
        <f t="shared" si="30"/>
        <v>0</v>
      </c>
      <c r="S71" s="12">
        <f t="shared" si="30"/>
        <v>0</v>
      </c>
      <c r="T71" s="12">
        <f t="shared" si="30"/>
        <v>0</v>
      </c>
      <c r="U71" s="12">
        <f t="shared" si="30"/>
        <v>0</v>
      </c>
      <c r="V71" s="12">
        <f t="shared" si="30"/>
        <v>0</v>
      </c>
      <c r="W71" s="12">
        <f t="shared" si="30"/>
        <v>0</v>
      </c>
    </row>
    <row r="72" spans="1:23" ht="15">
      <c r="A72" s="2" t="s">
        <v>159</v>
      </c>
      <c r="B72" s="13" t="s">
        <v>160</v>
      </c>
      <c r="C72" s="9">
        <v>858223.68</v>
      </c>
      <c r="D72" s="20">
        <v>20000</v>
      </c>
      <c r="E72" s="9">
        <v>103415.67</v>
      </c>
      <c r="F72" s="20">
        <v>100000</v>
      </c>
      <c r="G72" s="9">
        <v>541798.58</v>
      </c>
      <c r="H72" s="20">
        <v>180000</v>
      </c>
      <c r="I72" s="20">
        <v>680634.19</v>
      </c>
      <c r="J72" s="20">
        <v>1000000</v>
      </c>
      <c r="K72" s="20">
        <v>1000000</v>
      </c>
      <c r="L72" s="20">
        <v>1200000</v>
      </c>
      <c r="M72" s="20"/>
      <c r="N72" s="20"/>
      <c r="O72" s="20">
        <f t="shared" si="27"/>
        <v>1000000</v>
      </c>
      <c r="P72" s="9">
        <v>26146.59</v>
      </c>
      <c r="Q72" s="20">
        <v>0</v>
      </c>
      <c r="R72" s="20"/>
      <c r="S72" s="20"/>
      <c r="T72" s="20"/>
      <c r="U72" s="20"/>
      <c r="V72" s="20"/>
      <c r="W72" s="20">
        <v>0</v>
      </c>
    </row>
    <row r="73" spans="1:23" ht="15">
      <c r="A73" s="2" t="s">
        <v>161</v>
      </c>
      <c r="B73" s="13" t="s">
        <v>162</v>
      </c>
      <c r="C73" s="9">
        <v>958906.66</v>
      </c>
      <c r="D73" s="20">
        <v>150000</v>
      </c>
      <c r="E73" s="9">
        <v>48474.4</v>
      </c>
      <c r="F73" s="20">
        <v>50000</v>
      </c>
      <c r="G73" s="9">
        <v>50927.62</v>
      </c>
      <c r="H73" s="20">
        <v>80000</v>
      </c>
      <c r="I73" s="20">
        <v>539208.41</v>
      </c>
      <c r="J73" s="20">
        <v>800000</v>
      </c>
      <c r="K73" s="20">
        <v>1000000</v>
      </c>
      <c r="L73" s="20">
        <v>1200000</v>
      </c>
      <c r="M73" s="20"/>
      <c r="N73" s="20"/>
      <c r="O73" s="20">
        <f t="shared" si="27"/>
        <v>800000</v>
      </c>
      <c r="P73" s="9"/>
      <c r="Q73" s="20">
        <v>0</v>
      </c>
      <c r="R73" s="20"/>
      <c r="S73" s="20"/>
      <c r="T73" s="20"/>
      <c r="U73" s="20"/>
      <c r="V73" s="20"/>
      <c r="W73" s="20">
        <v>0</v>
      </c>
    </row>
    <row r="74" spans="1:23" ht="15">
      <c r="A74" s="1" t="s">
        <v>215</v>
      </c>
      <c r="B74" s="2" t="s">
        <v>191</v>
      </c>
      <c r="C74" s="9">
        <v>1093.33</v>
      </c>
      <c r="D74" s="20">
        <v>0</v>
      </c>
      <c r="E74" s="9"/>
      <c r="F74" s="20"/>
      <c r="G74" s="9"/>
      <c r="H74" s="20"/>
      <c r="I74" s="20"/>
      <c r="J74" s="20"/>
      <c r="K74" s="20"/>
      <c r="L74" s="20"/>
      <c r="M74" s="20"/>
      <c r="N74" s="20"/>
      <c r="O74" s="20">
        <f t="shared" si="27"/>
        <v>0</v>
      </c>
      <c r="P74" s="9"/>
      <c r="Q74" s="20">
        <v>0</v>
      </c>
      <c r="R74" s="20"/>
      <c r="S74" s="20"/>
      <c r="T74" s="20"/>
      <c r="U74" s="20"/>
      <c r="V74" s="20"/>
      <c r="W74" s="20">
        <v>0</v>
      </c>
    </row>
    <row r="75" spans="1:23" ht="15">
      <c r="A75" s="2" t="s">
        <v>163</v>
      </c>
      <c r="B75" s="13" t="s">
        <v>164</v>
      </c>
      <c r="C75" s="9">
        <v>51464.52</v>
      </c>
      <c r="D75" s="20">
        <v>0</v>
      </c>
      <c r="E75" s="9"/>
      <c r="F75" s="20"/>
      <c r="G75" s="9">
        <v>92665.4</v>
      </c>
      <c r="H75" s="20"/>
      <c r="I75" s="20">
        <v>57812.92</v>
      </c>
      <c r="J75" s="20"/>
      <c r="K75" s="20"/>
      <c r="L75" s="20"/>
      <c r="M75" s="20"/>
      <c r="N75" s="20"/>
      <c r="O75" s="20">
        <f t="shared" si="27"/>
        <v>0</v>
      </c>
      <c r="P75" s="9">
        <v>18113</v>
      </c>
      <c r="Q75" s="20">
        <v>0</v>
      </c>
      <c r="R75" s="20"/>
      <c r="S75" s="20"/>
      <c r="T75" s="20"/>
      <c r="U75" s="20"/>
      <c r="V75" s="20"/>
      <c r="W75" s="20">
        <v>0</v>
      </c>
    </row>
    <row r="76" spans="1:23" ht="15">
      <c r="A76" s="2" t="s">
        <v>165</v>
      </c>
      <c r="B76" s="13" t="s">
        <v>110</v>
      </c>
      <c r="C76" s="9">
        <v>133354.27</v>
      </c>
      <c r="D76" s="20">
        <v>25000</v>
      </c>
      <c r="E76" s="9">
        <v>114452.73</v>
      </c>
      <c r="F76" s="20">
        <v>50000</v>
      </c>
      <c r="G76" s="9">
        <v>220289.11</v>
      </c>
      <c r="H76" s="20">
        <v>80000</v>
      </c>
      <c r="I76" s="20">
        <v>305719.48</v>
      </c>
      <c r="J76" s="20">
        <v>200000</v>
      </c>
      <c r="K76" s="20">
        <v>200000</v>
      </c>
      <c r="L76" s="20">
        <v>200000</v>
      </c>
      <c r="M76" s="20"/>
      <c r="N76" s="20"/>
      <c r="O76" s="20">
        <f t="shared" si="27"/>
        <v>200000</v>
      </c>
      <c r="P76" s="9">
        <v>72511</v>
      </c>
      <c r="Q76" s="20">
        <v>0</v>
      </c>
      <c r="R76" s="20"/>
      <c r="S76" s="20"/>
      <c r="T76" s="20"/>
      <c r="U76" s="20"/>
      <c r="V76" s="20"/>
      <c r="W76" s="20">
        <v>0</v>
      </c>
    </row>
    <row r="77" spans="1:23" ht="15">
      <c r="A77" s="2" t="s">
        <v>166</v>
      </c>
      <c r="B77" s="13" t="s">
        <v>112</v>
      </c>
      <c r="C77" s="9">
        <v>915097.76</v>
      </c>
      <c r="D77" s="20">
        <v>100000</v>
      </c>
      <c r="E77" s="9">
        <v>66934.79</v>
      </c>
      <c r="F77" s="20">
        <v>100000</v>
      </c>
      <c r="G77" s="9">
        <v>1383973.17</v>
      </c>
      <c r="H77" s="20">
        <v>1000000</v>
      </c>
      <c r="I77" s="20">
        <v>698135.12</v>
      </c>
      <c r="J77" s="20">
        <v>2000000</v>
      </c>
      <c r="K77" s="20">
        <v>2500000</v>
      </c>
      <c r="L77" s="20">
        <v>2700000</v>
      </c>
      <c r="M77" s="20"/>
      <c r="N77" s="20"/>
      <c r="O77" s="20">
        <f t="shared" si="27"/>
        <v>2000000</v>
      </c>
      <c r="P77" s="9">
        <v>223026.73</v>
      </c>
      <c r="Q77" s="20">
        <v>0</v>
      </c>
      <c r="R77" s="20"/>
      <c r="S77" s="20"/>
      <c r="T77" s="20"/>
      <c r="U77" s="20"/>
      <c r="V77" s="20"/>
      <c r="W77" s="20">
        <v>0</v>
      </c>
    </row>
    <row r="78" spans="1:23" ht="15">
      <c r="A78" s="2" t="s">
        <v>167</v>
      </c>
      <c r="B78" s="13" t="s">
        <v>114</v>
      </c>
      <c r="C78" s="9">
        <v>1279886.81</v>
      </c>
      <c r="D78" s="20">
        <v>200000</v>
      </c>
      <c r="E78" s="9">
        <v>80075.98</v>
      </c>
      <c r="F78" s="20">
        <v>1200000</v>
      </c>
      <c r="G78" s="9">
        <v>110488.24</v>
      </c>
      <c r="H78" s="20">
        <v>1700000</v>
      </c>
      <c r="I78" s="20">
        <v>827574.07</v>
      </c>
      <c r="J78" s="20">
        <v>4000000</v>
      </c>
      <c r="K78" s="20">
        <v>4000000</v>
      </c>
      <c r="L78" s="20">
        <v>4500000</v>
      </c>
      <c r="M78" s="20"/>
      <c r="N78" s="20"/>
      <c r="O78" s="20">
        <f t="shared" si="27"/>
        <v>4000000</v>
      </c>
      <c r="P78" s="9"/>
      <c r="Q78" s="20">
        <v>0</v>
      </c>
      <c r="R78" s="20"/>
      <c r="S78" s="20"/>
      <c r="T78" s="20"/>
      <c r="U78" s="20"/>
      <c r="V78" s="20"/>
      <c r="W78" s="20">
        <v>0</v>
      </c>
    </row>
    <row r="79" spans="1:23" ht="15">
      <c r="A79" s="2" t="s">
        <v>168</v>
      </c>
      <c r="B79" s="13" t="s">
        <v>116</v>
      </c>
      <c r="C79" s="9">
        <v>183655.2</v>
      </c>
      <c r="D79" s="20">
        <v>20000</v>
      </c>
      <c r="E79" s="9">
        <v>31565</v>
      </c>
      <c r="F79" s="20">
        <v>100000</v>
      </c>
      <c r="G79" s="9">
        <v>11977</v>
      </c>
      <c r="H79" s="20">
        <v>160000</v>
      </c>
      <c r="I79" s="20"/>
      <c r="J79" s="20">
        <v>200000</v>
      </c>
      <c r="K79" s="20">
        <v>200000</v>
      </c>
      <c r="L79" s="20">
        <v>200000</v>
      </c>
      <c r="M79" s="20"/>
      <c r="N79" s="20"/>
      <c r="O79" s="20">
        <f t="shared" si="27"/>
        <v>200000</v>
      </c>
      <c r="P79" s="9"/>
      <c r="Q79" s="20">
        <v>0</v>
      </c>
      <c r="R79" s="20"/>
      <c r="S79" s="20"/>
      <c r="T79" s="20"/>
      <c r="U79" s="20"/>
      <c r="V79" s="20"/>
      <c r="W79" s="20">
        <v>0</v>
      </c>
    </row>
    <row r="80" spans="1:23" ht="15">
      <c r="A80" s="2" t="s">
        <v>169</v>
      </c>
      <c r="B80" s="13" t="s">
        <v>118</v>
      </c>
      <c r="C80" s="9">
        <v>1677178.5</v>
      </c>
      <c r="D80" s="20">
        <v>20000</v>
      </c>
      <c r="E80" s="9">
        <v>179519.85</v>
      </c>
      <c r="F80" s="20">
        <v>100000</v>
      </c>
      <c r="G80" s="9"/>
      <c r="H80" s="20">
        <v>160000</v>
      </c>
      <c r="I80" s="20">
        <v>770195.01</v>
      </c>
      <c r="J80" s="20">
        <v>400000</v>
      </c>
      <c r="K80" s="20">
        <v>400000</v>
      </c>
      <c r="L80" s="20">
        <v>400000</v>
      </c>
      <c r="M80" s="20"/>
      <c r="N80" s="20"/>
      <c r="O80" s="20">
        <f t="shared" si="27"/>
        <v>400000</v>
      </c>
      <c r="P80" s="9">
        <v>142320.25</v>
      </c>
      <c r="Q80" s="20">
        <v>0</v>
      </c>
      <c r="R80" s="20"/>
      <c r="S80" s="20"/>
      <c r="T80" s="20"/>
      <c r="U80" s="20"/>
      <c r="V80" s="20"/>
      <c r="W80" s="20">
        <v>0</v>
      </c>
    </row>
    <row r="81" spans="1:23" ht="15">
      <c r="A81" s="2" t="s">
        <v>170</v>
      </c>
      <c r="B81" s="13" t="s">
        <v>171</v>
      </c>
      <c r="C81" s="9">
        <v>49214.26</v>
      </c>
      <c r="D81" s="20">
        <v>5000</v>
      </c>
      <c r="E81" s="9"/>
      <c r="F81" s="20">
        <v>20000</v>
      </c>
      <c r="G81" s="9"/>
      <c r="H81" s="20">
        <v>40000</v>
      </c>
      <c r="I81" s="20"/>
      <c r="J81" s="20">
        <v>60000</v>
      </c>
      <c r="K81" s="20">
        <v>50000</v>
      </c>
      <c r="L81" s="20">
        <v>70000</v>
      </c>
      <c r="M81" s="20"/>
      <c r="N81" s="20"/>
      <c r="O81" s="20">
        <f t="shared" si="27"/>
        <v>60000</v>
      </c>
      <c r="P81" s="9">
        <v>8260</v>
      </c>
      <c r="Q81" s="20">
        <v>0</v>
      </c>
      <c r="R81" s="20"/>
      <c r="S81" s="20"/>
      <c r="T81" s="20"/>
      <c r="U81" s="20"/>
      <c r="V81" s="20"/>
      <c r="W81" s="20">
        <v>0</v>
      </c>
    </row>
    <row r="82" spans="1:23" ht="15">
      <c r="A82" s="2" t="s">
        <v>172</v>
      </c>
      <c r="B82" s="13" t="s">
        <v>120</v>
      </c>
      <c r="C82" s="9">
        <v>0</v>
      </c>
      <c r="D82" s="20">
        <v>0</v>
      </c>
      <c r="E82" s="9"/>
      <c r="F82" s="20"/>
      <c r="G82" s="9"/>
      <c r="H82" s="20"/>
      <c r="I82" s="20">
        <v>9958.94</v>
      </c>
      <c r="J82" s="20"/>
      <c r="K82" s="20"/>
      <c r="L82" s="20"/>
      <c r="M82" s="20"/>
      <c r="N82" s="20"/>
      <c r="O82" s="20">
        <f t="shared" si="27"/>
        <v>0</v>
      </c>
      <c r="P82" s="9"/>
      <c r="Q82" s="20">
        <v>0</v>
      </c>
      <c r="R82" s="20"/>
      <c r="S82" s="20"/>
      <c r="T82" s="20"/>
      <c r="U82" s="20"/>
      <c r="V82" s="20"/>
      <c r="W82" s="20">
        <v>0</v>
      </c>
    </row>
    <row r="83" spans="1:23" ht="15">
      <c r="A83" s="1" t="s">
        <v>216</v>
      </c>
      <c r="B83" s="2" t="s">
        <v>217</v>
      </c>
      <c r="C83" s="9">
        <v>47200</v>
      </c>
      <c r="D83" s="20">
        <v>5000</v>
      </c>
      <c r="E83" s="9"/>
      <c r="F83" s="20"/>
      <c r="G83" s="9"/>
      <c r="H83" s="20"/>
      <c r="I83" s="20"/>
      <c r="J83" s="20">
        <v>20000</v>
      </c>
      <c r="K83" s="20">
        <v>20000</v>
      </c>
      <c r="L83" s="20">
        <v>43000</v>
      </c>
      <c r="M83" s="20"/>
      <c r="N83" s="20"/>
      <c r="O83" s="20">
        <f t="shared" si="27"/>
        <v>20000</v>
      </c>
      <c r="P83" s="9"/>
      <c r="Q83" s="20">
        <v>0</v>
      </c>
      <c r="R83" s="20"/>
      <c r="S83" s="20"/>
      <c r="T83" s="20"/>
      <c r="U83" s="20"/>
      <c r="V83" s="20"/>
      <c r="W83" s="20">
        <v>0</v>
      </c>
    </row>
    <row r="84" spans="1:23" ht="15">
      <c r="A84" s="2" t="s">
        <v>173</v>
      </c>
      <c r="B84" s="13" t="s">
        <v>122</v>
      </c>
      <c r="C84" s="9">
        <v>0</v>
      </c>
      <c r="D84" s="20">
        <v>0</v>
      </c>
      <c r="E84" s="9"/>
      <c r="F84" s="20"/>
      <c r="G84" s="9"/>
      <c r="H84" s="20"/>
      <c r="I84" s="20"/>
      <c r="J84" s="20"/>
      <c r="K84" s="20"/>
      <c r="L84" s="20"/>
      <c r="M84" s="20"/>
      <c r="N84" s="20"/>
      <c r="O84" s="20">
        <f t="shared" si="27"/>
        <v>0</v>
      </c>
      <c r="P84" s="9"/>
      <c r="Q84" s="20">
        <v>0</v>
      </c>
      <c r="R84" s="20"/>
      <c r="S84" s="20"/>
      <c r="T84" s="20"/>
      <c r="U84" s="20"/>
      <c r="V84" s="20"/>
      <c r="W84" s="20">
        <v>0</v>
      </c>
    </row>
    <row r="85" spans="1:23" ht="15">
      <c r="A85" s="2" t="s">
        <v>348</v>
      </c>
      <c r="B85" s="13" t="s">
        <v>349</v>
      </c>
      <c r="C85" s="9"/>
      <c r="D85" s="20"/>
      <c r="E85" s="9"/>
      <c r="F85" s="20"/>
      <c r="G85" s="9"/>
      <c r="H85" s="20"/>
      <c r="I85" s="20">
        <v>3789.99</v>
      </c>
      <c r="J85" s="20"/>
      <c r="K85" s="20"/>
      <c r="L85" s="20"/>
      <c r="M85" s="20"/>
      <c r="N85" s="20"/>
      <c r="O85" s="20"/>
      <c r="P85" s="9"/>
      <c r="Q85" s="20"/>
      <c r="R85" s="20"/>
      <c r="S85" s="20"/>
      <c r="T85" s="20"/>
      <c r="U85" s="20"/>
      <c r="V85" s="20"/>
      <c r="W85" s="20"/>
    </row>
    <row r="86" spans="1:23" ht="15">
      <c r="A86" s="2" t="s">
        <v>174</v>
      </c>
      <c r="B86" s="13" t="s">
        <v>175</v>
      </c>
      <c r="C86" s="9">
        <v>0</v>
      </c>
      <c r="D86" s="20">
        <v>0</v>
      </c>
      <c r="E86" s="9"/>
      <c r="F86" s="20"/>
      <c r="G86" s="9"/>
      <c r="H86" s="20"/>
      <c r="I86" s="20"/>
      <c r="J86" s="20"/>
      <c r="K86" s="20"/>
      <c r="L86" s="20"/>
      <c r="M86" s="20"/>
      <c r="N86" s="20"/>
      <c r="O86" s="20">
        <f t="shared" si="27"/>
        <v>0</v>
      </c>
      <c r="P86" s="9"/>
      <c r="Q86" s="20">
        <v>0</v>
      </c>
      <c r="R86" s="20"/>
      <c r="S86" s="20"/>
      <c r="T86" s="20"/>
      <c r="U86" s="20"/>
      <c r="V86" s="20"/>
      <c r="W86" s="20">
        <v>0</v>
      </c>
    </row>
    <row r="87" spans="1:23" ht="15">
      <c r="A87" s="1" t="s">
        <v>218</v>
      </c>
      <c r="B87" s="2" t="s">
        <v>124</v>
      </c>
      <c r="C87" s="9">
        <v>0</v>
      </c>
      <c r="D87" s="20">
        <v>5000</v>
      </c>
      <c r="E87" s="9">
        <v>40154.85</v>
      </c>
      <c r="F87" s="20"/>
      <c r="G87" s="9"/>
      <c r="H87" s="20"/>
      <c r="I87" s="20"/>
      <c r="J87" s="20"/>
      <c r="K87" s="20"/>
      <c r="L87" s="20"/>
      <c r="M87" s="20"/>
      <c r="N87" s="20"/>
      <c r="O87" s="20">
        <f t="shared" si="27"/>
        <v>0</v>
      </c>
      <c r="P87" s="9"/>
      <c r="Q87" s="20">
        <v>0</v>
      </c>
      <c r="R87" s="20"/>
      <c r="S87" s="20"/>
      <c r="T87" s="20"/>
      <c r="U87" s="20"/>
      <c r="V87" s="20"/>
      <c r="W87" s="20">
        <v>0</v>
      </c>
    </row>
    <row r="88" spans="1:23" ht="15">
      <c r="A88" s="2" t="s">
        <v>176</v>
      </c>
      <c r="B88" s="13" t="s">
        <v>126</v>
      </c>
      <c r="C88" s="9">
        <v>0</v>
      </c>
      <c r="D88" s="20">
        <v>0</v>
      </c>
      <c r="E88" s="9"/>
      <c r="F88" s="20"/>
      <c r="G88" s="9"/>
      <c r="H88" s="20"/>
      <c r="I88" s="20"/>
      <c r="J88" s="20"/>
      <c r="K88" s="20"/>
      <c r="L88" s="20"/>
      <c r="M88" s="20"/>
      <c r="N88" s="20"/>
      <c r="O88" s="20">
        <f t="shared" si="27"/>
        <v>0</v>
      </c>
      <c r="P88" s="9"/>
      <c r="Q88" s="20">
        <v>0</v>
      </c>
      <c r="R88" s="20"/>
      <c r="S88" s="20"/>
      <c r="T88" s="20"/>
      <c r="U88" s="20"/>
      <c r="V88" s="20"/>
      <c r="W88" s="20">
        <v>0</v>
      </c>
    </row>
    <row r="89" spans="1:23" ht="15">
      <c r="A89" s="2" t="s">
        <v>177</v>
      </c>
      <c r="B89" s="13" t="s">
        <v>178</v>
      </c>
      <c r="C89" s="9">
        <v>0</v>
      </c>
      <c r="D89" s="20">
        <v>0</v>
      </c>
      <c r="E89" s="9"/>
      <c r="F89" s="20"/>
      <c r="G89" s="9"/>
      <c r="H89" s="20"/>
      <c r="I89" s="20"/>
      <c r="J89" s="20"/>
      <c r="K89" s="20"/>
      <c r="L89" s="20"/>
      <c r="M89" s="20"/>
      <c r="N89" s="20"/>
      <c r="O89" s="20">
        <f t="shared" si="27"/>
        <v>0</v>
      </c>
      <c r="P89" s="9"/>
      <c r="Q89" s="20">
        <v>0</v>
      </c>
      <c r="R89" s="20"/>
      <c r="S89" s="20"/>
      <c r="T89" s="20"/>
      <c r="U89" s="20"/>
      <c r="V89" s="20"/>
      <c r="W89" s="20">
        <v>0</v>
      </c>
    </row>
    <row r="90" spans="1:23" ht="15">
      <c r="A90" s="5" t="s">
        <v>80</v>
      </c>
      <c r="B90" s="16" t="s">
        <v>58</v>
      </c>
      <c r="C90" s="12">
        <f aca="true" t="shared" si="31" ref="C90:N90">SUM(C91:C96)</f>
        <v>20000</v>
      </c>
      <c r="D90" s="12">
        <f t="shared" si="31"/>
        <v>13000</v>
      </c>
      <c r="E90" s="12">
        <f t="shared" si="31"/>
        <v>12814.4</v>
      </c>
      <c r="F90" s="12">
        <f t="shared" si="31"/>
        <v>150000</v>
      </c>
      <c r="G90" s="12">
        <f t="shared" si="31"/>
        <v>137000</v>
      </c>
      <c r="H90" s="12">
        <f t="shared" si="31"/>
        <v>300000</v>
      </c>
      <c r="I90" s="12">
        <f t="shared" si="31"/>
        <v>299999.74</v>
      </c>
      <c r="J90" s="12">
        <f t="shared" si="31"/>
        <v>520000</v>
      </c>
      <c r="K90" s="12">
        <f t="shared" si="31"/>
        <v>520000</v>
      </c>
      <c r="L90" s="12">
        <f t="shared" si="31"/>
        <v>520000</v>
      </c>
      <c r="M90" s="12">
        <f t="shared" si="31"/>
        <v>0</v>
      </c>
      <c r="N90" s="12">
        <f t="shared" si="31"/>
        <v>0</v>
      </c>
      <c r="O90" s="12">
        <f t="shared" si="27"/>
        <v>520000</v>
      </c>
      <c r="P90" s="12">
        <f aca="true" t="shared" si="32" ref="P90:W90">SUM(P91:P96)</f>
        <v>0</v>
      </c>
      <c r="Q90" s="12">
        <f t="shared" si="32"/>
        <v>0</v>
      </c>
      <c r="R90" s="12">
        <f t="shared" si="32"/>
        <v>0</v>
      </c>
      <c r="S90" s="12">
        <f t="shared" si="32"/>
        <v>0</v>
      </c>
      <c r="T90" s="12">
        <f t="shared" si="32"/>
        <v>0</v>
      </c>
      <c r="U90" s="12">
        <f t="shared" si="32"/>
        <v>0</v>
      </c>
      <c r="V90" s="12">
        <f t="shared" si="32"/>
        <v>0</v>
      </c>
      <c r="W90" s="12">
        <f t="shared" si="32"/>
        <v>0</v>
      </c>
    </row>
    <row r="91" spans="1:23" ht="15">
      <c r="A91" s="2" t="s">
        <v>179</v>
      </c>
      <c r="B91" s="13" t="s">
        <v>136</v>
      </c>
      <c r="C91" s="9">
        <v>0</v>
      </c>
      <c r="D91" s="20">
        <v>2000</v>
      </c>
      <c r="E91" s="9"/>
      <c r="F91" s="20">
        <v>50000</v>
      </c>
      <c r="G91" s="9"/>
      <c r="H91" s="20">
        <v>40000</v>
      </c>
      <c r="I91" s="20"/>
      <c r="J91" s="20">
        <v>100000</v>
      </c>
      <c r="K91" s="20">
        <v>100000</v>
      </c>
      <c r="L91" s="20">
        <v>100000</v>
      </c>
      <c r="M91" s="20"/>
      <c r="N91" s="20"/>
      <c r="O91" s="20">
        <f t="shared" si="27"/>
        <v>100000</v>
      </c>
      <c r="P91" s="9"/>
      <c r="Q91" s="20">
        <v>0</v>
      </c>
      <c r="R91" s="20"/>
      <c r="S91" s="20"/>
      <c r="T91" s="20"/>
      <c r="U91" s="20"/>
      <c r="V91" s="20"/>
      <c r="W91" s="20"/>
    </row>
    <row r="92" spans="1:23" ht="15">
      <c r="A92" s="2" t="s">
        <v>180</v>
      </c>
      <c r="B92" s="13" t="s">
        <v>156</v>
      </c>
      <c r="C92" s="9">
        <v>0</v>
      </c>
      <c r="D92" s="20">
        <v>5000</v>
      </c>
      <c r="E92" s="9"/>
      <c r="F92" s="20">
        <v>100000</v>
      </c>
      <c r="G92" s="9">
        <v>4307</v>
      </c>
      <c r="H92" s="20">
        <v>260000</v>
      </c>
      <c r="I92" s="20">
        <v>112981.54</v>
      </c>
      <c r="J92" s="20">
        <v>120000</v>
      </c>
      <c r="K92" s="20">
        <v>120000</v>
      </c>
      <c r="L92" s="20">
        <v>120000</v>
      </c>
      <c r="M92" s="20"/>
      <c r="N92" s="20"/>
      <c r="O92" s="20">
        <f t="shared" si="27"/>
        <v>120000</v>
      </c>
      <c r="P92" s="9"/>
      <c r="Q92" s="20">
        <v>0</v>
      </c>
      <c r="R92" s="20"/>
      <c r="S92" s="20"/>
      <c r="T92" s="20"/>
      <c r="U92" s="20"/>
      <c r="V92" s="20"/>
      <c r="W92" s="20"/>
    </row>
    <row r="93" spans="1:23" ht="15">
      <c r="A93" s="2" t="s">
        <v>181</v>
      </c>
      <c r="B93" s="13" t="s">
        <v>157</v>
      </c>
      <c r="C93" s="9">
        <v>0</v>
      </c>
      <c r="D93" s="20">
        <v>2000</v>
      </c>
      <c r="E93" s="9">
        <v>12248</v>
      </c>
      <c r="F93" s="20"/>
      <c r="G93" s="9">
        <v>95304.68</v>
      </c>
      <c r="H93" s="20"/>
      <c r="I93" s="20"/>
      <c r="J93" s="20">
        <v>100000</v>
      </c>
      <c r="K93" s="20">
        <v>100000</v>
      </c>
      <c r="L93" s="20">
        <v>100000</v>
      </c>
      <c r="M93" s="20"/>
      <c r="N93" s="20"/>
      <c r="O93" s="20">
        <f t="shared" si="27"/>
        <v>100000</v>
      </c>
      <c r="P93" s="9"/>
      <c r="Q93" s="20">
        <v>0</v>
      </c>
      <c r="R93" s="20"/>
      <c r="S93" s="20"/>
      <c r="T93" s="20"/>
      <c r="U93" s="20"/>
      <c r="V93" s="20"/>
      <c r="W93" s="20"/>
    </row>
    <row r="94" spans="1:23" ht="15">
      <c r="A94" s="2" t="s">
        <v>15</v>
      </c>
      <c r="B94" s="13" t="s">
        <v>138</v>
      </c>
      <c r="C94" s="9">
        <v>0</v>
      </c>
      <c r="D94" s="20">
        <v>0</v>
      </c>
      <c r="E94" s="9"/>
      <c r="F94" s="20"/>
      <c r="G94" s="9"/>
      <c r="H94" s="20"/>
      <c r="I94" s="20"/>
      <c r="J94" s="20"/>
      <c r="K94" s="20"/>
      <c r="L94" s="20"/>
      <c r="M94" s="20"/>
      <c r="N94" s="20"/>
      <c r="O94" s="20">
        <f t="shared" si="27"/>
        <v>0</v>
      </c>
      <c r="P94" s="9"/>
      <c r="Q94" s="20">
        <v>0</v>
      </c>
      <c r="R94" s="20"/>
      <c r="S94" s="20"/>
      <c r="T94" s="20"/>
      <c r="U94" s="20"/>
      <c r="V94" s="20"/>
      <c r="W94" s="20"/>
    </row>
    <row r="95" spans="1:23" ht="15">
      <c r="A95" s="2" t="s">
        <v>182</v>
      </c>
      <c r="B95" s="13" t="s">
        <v>140</v>
      </c>
      <c r="C95" s="9">
        <v>20000</v>
      </c>
      <c r="D95" s="20">
        <v>2000</v>
      </c>
      <c r="E95" s="9"/>
      <c r="F95" s="20"/>
      <c r="G95" s="9"/>
      <c r="H95" s="20"/>
      <c r="I95" s="20">
        <v>170663.4</v>
      </c>
      <c r="J95" s="20">
        <v>100000</v>
      </c>
      <c r="K95" s="20">
        <v>100000</v>
      </c>
      <c r="L95" s="20">
        <v>100000</v>
      </c>
      <c r="M95" s="20"/>
      <c r="N95" s="20"/>
      <c r="O95" s="20">
        <f t="shared" si="27"/>
        <v>100000</v>
      </c>
      <c r="P95" s="9"/>
      <c r="Q95" s="20">
        <v>0</v>
      </c>
      <c r="R95" s="20"/>
      <c r="S95" s="20"/>
      <c r="T95" s="20"/>
      <c r="U95" s="20"/>
      <c r="V95" s="20"/>
      <c r="W95" s="20"/>
    </row>
    <row r="96" spans="1:23" ht="15">
      <c r="A96" s="2" t="s">
        <v>183</v>
      </c>
      <c r="B96" s="13" t="s">
        <v>142</v>
      </c>
      <c r="C96" s="9">
        <v>0</v>
      </c>
      <c r="D96" s="20">
        <v>2000</v>
      </c>
      <c r="E96" s="9">
        <v>566.4</v>
      </c>
      <c r="F96" s="20"/>
      <c r="G96" s="9">
        <v>37388.32</v>
      </c>
      <c r="H96" s="20"/>
      <c r="I96" s="20">
        <v>16354.8</v>
      </c>
      <c r="J96" s="20">
        <v>100000</v>
      </c>
      <c r="K96" s="20">
        <v>100000</v>
      </c>
      <c r="L96" s="20">
        <v>100000</v>
      </c>
      <c r="M96" s="20"/>
      <c r="N96" s="20"/>
      <c r="O96" s="20">
        <f t="shared" si="27"/>
        <v>100000</v>
      </c>
      <c r="P96" s="9"/>
      <c r="Q96" s="20">
        <v>0</v>
      </c>
      <c r="R96" s="20"/>
      <c r="S96" s="20"/>
      <c r="T96" s="20"/>
      <c r="U96" s="20"/>
      <c r="V96" s="20"/>
      <c r="W96" s="20"/>
    </row>
    <row r="97" spans="1:23" ht="15">
      <c r="A97" s="5" t="s">
        <v>79</v>
      </c>
      <c r="B97" s="16" t="s">
        <v>60</v>
      </c>
      <c r="C97" s="12">
        <f aca="true" t="shared" si="33" ref="C97:N97">SUM(C98:C99)</f>
        <v>204923.71</v>
      </c>
      <c r="D97" s="12">
        <f t="shared" si="33"/>
        <v>100000</v>
      </c>
      <c r="E97" s="12">
        <f t="shared" si="33"/>
        <v>254417.48</v>
      </c>
      <c r="F97" s="12">
        <f t="shared" si="33"/>
        <v>100000</v>
      </c>
      <c r="G97" s="12">
        <f t="shared" si="33"/>
        <v>152739.04</v>
      </c>
      <c r="H97" s="12">
        <f t="shared" si="33"/>
        <v>400000</v>
      </c>
      <c r="I97" s="12">
        <f t="shared" si="33"/>
        <v>380138.61</v>
      </c>
      <c r="J97" s="12">
        <f t="shared" si="33"/>
        <v>500000</v>
      </c>
      <c r="K97" s="12">
        <f t="shared" si="33"/>
        <v>500000</v>
      </c>
      <c r="L97" s="12">
        <f t="shared" si="33"/>
        <v>500000</v>
      </c>
      <c r="M97" s="12">
        <f t="shared" si="33"/>
        <v>0</v>
      </c>
      <c r="N97" s="12">
        <f t="shared" si="33"/>
        <v>0</v>
      </c>
      <c r="O97" s="12">
        <f t="shared" si="27"/>
        <v>500000</v>
      </c>
      <c r="P97" s="12">
        <f aca="true" t="shared" si="34" ref="P97:W97">SUM(P98:P99)</f>
        <v>86380.05</v>
      </c>
      <c r="Q97" s="12">
        <f t="shared" si="34"/>
        <v>0</v>
      </c>
      <c r="R97" s="12">
        <f t="shared" si="34"/>
        <v>0</v>
      </c>
      <c r="S97" s="12">
        <f t="shared" si="34"/>
        <v>0</v>
      </c>
      <c r="T97" s="12">
        <f t="shared" si="34"/>
        <v>0</v>
      </c>
      <c r="U97" s="12">
        <f t="shared" si="34"/>
        <v>0</v>
      </c>
      <c r="V97" s="12">
        <f t="shared" si="34"/>
        <v>0</v>
      </c>
      <c r="W97" s="12">
        <f t="shared" si="34"/>
        <v>0</v>
      </c>
    </row>
    <row r="98" spans="1:23" ht="15">
      <c r="A98" s="2" t="s">
        <v>184</v>
      </c>
      <c r="B98" s="13" t="s">
        <v>144</v>
      </c>
      <c r="C98" s="9">
        <v>69171.6</v>
      </c>
      <c r="D98" s="20">
        <v>80000</v>
      </c>
      <c r="E98" s="9">
        <v>160966.2</v>
      </c>
      <c r="F98" s="20">
        <v>50000</v>
      </c>
      <c r="G98" s="9">
        <v>126826</v>
      </c>
      <c r="H98" s="20">
        <v>100000</v>
      </c>
      <c r="I98" s="20">
        <v>252698.61</v>
      </c>
      <c r="J98" s="20">
        <v>200000</v>
      </c>
      <c r="K98" s="20">
        <v>200000</v>
      </c>
      <c r="L98" s="20">
        <v>200000</v>
      </c>
      <c r="M98" s="20"/>
      <c r="N98" s="20"/>
      <c r="O98" s="20">
        <f t="shared" si="27"/>
        <v>200000</v>
      </c>
      <c r="P98" s="9">
        <v>86380.05</v>
      </c>
      <c r="Q98" s="20">
        <v>0</v>
      </c>
      <c r="R98" s="20"/>
      <c r="S98" s="20"/>
      <c r="T98" s="20"/>
      <c r="U98" s="20"/>
      <c r="V98" s="20"/>
      <c r="W98" s="20"/>
    </row>
    <row r="99" spans="1:23" ht="15">
      <c r="A99" s="2" t="s">
        <v>185</v>
      </c>
      <c r="B99" s="13" t="s">
        <v>146</v>
      </c>
      <c r="C99" s="9">
        <v>135752.11</v>
      </c>
      <c r="D99" s="20">
        <v>20000</v>
      </c>
      <c r="E99" s="9">
        <v>93451.28</v>
      </c>
      <c r="F99" s="20">
        <v>50000</v>
      </c>
      <c r="G99" s="9">
        <v>25913.04</v>
      </c>
      <c r="H99" s="20">
        <v>300000</v>
      </c>
      <c r="I99" s="20">
        <v>127440</v>
      </c>
      <c r="J99" s="20">
        <v>300000</v>
      </c>
      <c r="K99" s="20">
        <v>300000</v>
      </c>
      <c r="L99" s="20">
        <v>300000</v>
      </c>
      <c r="M99" s="20"/>
      <c r="N99" s="20"/>
      <c r="O99" s="20">
        <f t="shared" si="27"/>
        <v>300000</v>
      </c>
      <c r="P99" s="9"/>
      <c r="Q99" s="20">
        <v>0</v>
      </c>
      <c r="R99" s="20"/>
      <c r="S99" s="20"/>
      <c r="T99" s="20"/>
      <c r="U99" s="20"/>
      <c r="V99" s="20"/>
      <c r="W99" s="20"/>
    </row>
    <row r="100" spans="1:23" ht="15">
      <c r="A100" s="5" t="s">
        <v>78</v>
      </c>
      <c r="B100" s="16" t="s">
        <v>81</v>
      </c>
      <c r="C100" s="12">
        <f aca="true" t="shared" si="35" ref="C100:N100">SUM(C101:C102)</f>
        <v>15257.56</v>
      </c>
      <c r="D100" s="12">
        <f t="shared" si="35"/>
        <v>17000</v>
      </c>
      <c r="E100" s="12">
        <f t="shared" si="35"/>
        <v>0</v>
      </c>
      <c r="F100" s="12">
        <f t="shared" si="35"/>
        <v>20000</v>
      </c>
      <c r="G100" s="12">
        <f t="shared" si="35"/>
        <v>20000</v>
      </c>
      <c r="H100" s="12">
        <f t="shared" si="35"/>
        <v>40000</v>
      </c>
      <c r="I100" s="12">
        <f t="shared" si="35"/>
        <v>40000</v>
      </c>
      <c r="J100" s="12">
        <f t="shared" si="35"/>
        <v>50000</v>
      </c>
      <c r="K100" s="12">
        <f t="shared" si="35"/>
        <v>50000</v>
      </c>
      <c r="L100" s="12">
        <f t="shared" si="35"/>
        <v>50000</v>
      </c>
      <c r="M100" s="12">
        <f t="shared" si="35"/>
        <v>0</v>
      </c>
      <c r="N100" s="12">
        <f t="shared" si="35"/>
        <v>0</v>
      </c>
      <c r="O100" s="12">
        <f t="shared" si="27"/>
        <v>50000</v>
      </c>
      <c r="P100" s="12">
        <f aca="true" t="shared" si="36" ref="P100:W100">SUM(P101:P102)</f>
        <v>0</v>
      </c>
      <c r="Q100" s="12">
        <f t="shared" si="36"/>
        <v>0</v>
      </c>
      <c r="R100" s="12">
        <f t="shared" si="36"/>
        <v>0</v>
      </c>
      <c r="S100" s="12">
        <f t="shared" si="36"/>
        <v>0</v>
      </c>
      <c r="T100" s="12">
        <f t="shared" si="36"/>
        <v>0</v>
      </c>
      <c r="U100" s="12">
        <f t="shared" si="36"/>
        <v>0</v>
      </c>
      <c r="V100" s="12">
        <f t="shared" si="36"/>
        <v>0</v>
      </c>
      <c r="W100" s="12">
        <f t="shared" si="36"/>
        <v>0</v>
      </c>
    </row>
    <row r="101" spans="1:23" ht="15">
      <c r="A101" s="2" t="s">
        <v>186</v>
      </c>
      <c r="B101" s="13" t="s">
        <v>158</v>
      </c>
      <c r="C101" s="9">
        <v>0</v>
      </c>
      <c r="D101" s="20">
        <v>17000</v>
      </c>
      <c r="E101" s="9"/>
      <c r="F101" s="20">
        <v>20000</v>
      </c>
      <c r="G101" s="9"/>
      <c r="H101" s="20">
        <v>40000</v>
      </c>
      <c r="I101" s="20"/>
      <c r="J101" s="20">
        <v>50000</v>
      </c>
      <c r="K101" s="20">
        <v>50000</v>
      </c>
      <c r="L101" s="20">
        <v>50000</v>
      </c>
      <c r="M101" s="20"/>
      <c r="N101" s="20"/>
      <c r="O101" s="20">
        <f t="shared" si="27"/>
        <v>50000</v>
      </c>
      <c r="P101" s="9"/>
      <c r="Q101" s="20">
        <v>0</v>
      </c>
      <c r="R101" s="20"/>
      <c r="S101" s="20"/>
      <c r="T101" s="20"/>
      <c r="U101" s="20"/>
      <c r="V101" s="20"/>
      <c r="W101" s="20">
        <v>0</v>
      </c>
    </row>
    <row r="102" spans="1:23" ht="15">
      <c r="A102" s="2" t="s">
        <v>16</v>
      </c>
      <c r="B102" s="13" t="s">
        <v>134</v>
      </c>
      <c r="C102" s="9">
        <v>15257.56</v>
      </c>
      <c r="D102" s="20">
        <v>0</v>
      </c>
      <c r="E102" s="9"/>
      <c r="F102" s="20"/>
      <c r="G102" s="9">
        <v>20000</v>
      </c>
      <c r="H102" s="20"/>
      <c r="I102" s="20">
        <v>40000</v>
      </c>
      <c r="J102" s="20"/>
      <c r="K102" s="20"/>
      <c r="L102" s="20"/>
      <c r="M102" s="20"/>
      <c r="N102" s="20"/>
      <c r="O102" s="20">
        <f t="shared" si="27"/>
        <v>0</v>
      </c>
      <c r="P102" s="9"/>
      <c r="Q102" s="20">
        <v>0</v>
      </c>
      <c r="R102" s="20"/>
      <c r="S102" s="20"/>
      <c r="T102" s="20"/>
      <c r="U102" s="20"/>
      <c r="V102" s="20"/>
      <c r="W102" s="20">
        <v>0</v>
      </c>
    </row>
    <row r="103" spans="1:23" ht="15">
      <c r="A103" s="5" t="s">
        <v>77</v>
      </c>
      <c r="B103" s="16" t="s">
        <v>154</v>
      </c>
      <c r="C103" s="12">
        <f aca="true" t="shared" si="37" ref="C103:W103">C104</f>
        <v>0</v>
      </c>
      <c r="D103" s="12">
        <f t="shared" si="37"/>
        <v>20000</v>
      </c>
      <c r="E103" s="12">
        <f t="shared" si="37"/>
        <v>16836.2</v>
      </c>
      <c r="F103" s="12">
        <f t="shared" si="37"/>
        <v>10000</v>
      </c>
      <c r="G103" s="12">
        <f t="shared" si="37"/>
        <v>0</v>
      </c>
      <c r="H103" s="12">
        <f t="shared" si="37"/>
        <v>40000</v>
      </c>
      <c r="I103" s="12">
        <f t="shared" si="37"/>
        <v>0</v>
      </c>
      <c r="J103" s="12">
        <f t="shared" si="37"/>
        <v>0</v>
      </c>
      <c r="K103" s="12">
        <f t="shared" si="37"/>
        <v>0</v>
      </c>
      <c r="L103" s="12">
        <f t="shared" si="37"/>
        <v>0</v>
      </c>
      <c r="M103" s="12">
        <f t="shared" si="37"/>
        <v>0</v>
      </c>
      <c r="N103" s="12">
        <f t="shared" si="37"/>
        <v>0</v>
      </c>
      <c r="O103" s="12">
        <f t="shared" si="27"/>
        <v>0</v>
      </c>
      <c r="P103" s="12">
        <f t="shared" si="37"/>
        <v>0</v>
      </c>
      <c r="Q103" s="12">
        <f t="shared" si="37"/>
        <v>0</v>
      </c>
      <c r="R103" s="12">
        <f t="shared" si="37"/>
        <v>0</v>
      </c>
      <c r="S103" s="12">
        <f t="shared" si="37"/>
        <v>0</v>
      </c>
      <c r="T103" s="12">
        <f t="shared" si="37"/>
        <v>0</v>
      </c>
      <c r="U103" s="12">
        <f t="shared" si="37"/>
        <v>0</v>
      </c>
      <c r="V103" s="12">
        <f t="shared" si="37"/>
        <v>0</v>
      </c>
      <c r="W103" s="12">
        <f t="shared" si="37"/>
        <v>0</v>
      </c>
    </row>
    <row r="104" spans="1:23" ht="15">
      <c r="A104" s="2" t="s">
        <v>187</v>
      </c>
      <c r="B104" s="13" t="s">
        <v>154</v>
      </c>
      <c r="C104" s="9">
        <v>0</v>
      </c>
      <c r="D104" s="20">
        <v>20000</v>
      </c>
      <c r="E104" s="9">
        <v>16836.2</v>
      </c>
      <c r="F104" s="20">
        <v>10000</v>
      </c>
      <c r="G104" s="9"/>
      <c r="H104" s="20">
        <v>40000</v>
      </c>
      <c r="I104" s="20"/>
      <c r="J104" s="20"/>
      <c r="K104" s="20"/>
      <c r="L104" s="20"/>
      <c r="M104" s="20"/>
      <c r="N104" s="20"/>
      <c r="O104" s="20">
        <f t="shared" si="27"/>
        <v>0</v>
      </c>
      <c r="P104" s="9"/>
      <c r="Q104" s="20">
        <v>0</v>
      </c>
      <c r="R104" s="20"/>
      <c r="S104" s="20">
        <v>0</v>
      </c>
      <c r="T104" s="20"/>
      <c r="U104" s="20">
        <v>0</v>
      </c>
      <c r="V104" s="20">
        <v>0</v>
      </c>
      <c r="W104" s="20">
        <v>0</v>
      </c>
    </row>
    <row r="105" spans="1:23" ht="15">
      <c r="A105" s="17" t="s">
        <v>83</v>
      </c>
      <c r="B105" s="18" t="s">
        <v>89</v>
      </c>
      <c r="C105" s="19" t="e">
        <f aca="true" t="shared" si="38" ref="C105:W107">C106</f>
        <v>#REF!</v>
      </c>
      <c r="D105" s="19">
        <f t="shared" si="38"/>
        <v>1000000</v>
      </c>
      <c r="E105" s="19">
        <f t="shared" si="38"/>
        <v>1393961.3</v>
      </c>
      <c r="F105" s="19">
        <f t="shared" si="38"/>
        <v>2500000</v>
      </c>
      <c r="G105" s="19">
        <f t="shared" si="38"/>
        <v>1619245.48</v>
      </c>
      <c r="H105" s="19">
        <f t="shared" si="38"/>
        <v>2000000</v>
      </c>
      <c r="I105" s="19">
        <f t="shared" si="38"/>
        <v>1946687.93</v>
      </c>
      <c r="J105" s="19">
        <f t="shared" si="38"/>
        <v>2200000</v>
      </c>
      <c r="K105" s="19">
        <f t="shared" si="38"/>
        <v>1500000</v>
      </c>
      <c r="L105" s="19">
        <f t="shared" si="38"/>
        <v>1500000</v>
      </c>
      <c r="M105" s="19">
        <f t="shared" si="38"/>
        <v>0</v>
      </c>
      <c r="N105" s="19">
        <f t="shared" si="38"/>
        <v>0</v>
      </c>
      <c r="O105" s="19">
        <f t="shared" si="27"/>
        <v>2200000</v>
      </c>
      <c r="P105" s="19">
        <f t="shared" si="38"/>
        <v>650803.95</v>
      </c>
      <c r="Q105" s="19">
        <f t="shared" si="38"/>
        <v>0</v>
      </c>
      <c r="R105" s="19">
        <f t="shared" si="38"/>
        <v>1500000</v>
      </c>
      <c r="S105" s="19">
        <f t="shared" si="38"/>
        <v>0</v>
      </c>
      <c r="T105" s="19">
        <f t="shared" si="38"/>
        <v>1500000</v>
      </c>
      <c r="U105" s="19">
        <f t="shared" si="38"/>
        <v>0</v>
      </c>
      <c r="V105" s="19">
        <f t="shared" si="38"/>
        <v>1500000</v>
      </c>
      <c r="W105" s="19">
        <f t="shared" si="38"/>
        <v>0</v>
      </c>
    </row>
    <row r="106" spans="1:23" ht="15">
      <c r="A106" s="4" t="s">
        <v>84</v>
      </c>
      <c r="B106" s="15" t="s">
        <v>85</v>
      </c>
      <c r="C106" s="11" t="e">
        <f>#REF!+#REF!+#REF!+C107</f>
        <v>#REF!</v>
      </c>
      <c r="D106" s="11">
        <f>D107</f>
        <v>1000000</v>
      </c>
      <c r="E106" s="11">
        <f t="shared" si="38"/>
        <v>1393961.3</v>
      </c>
      <c r="F106" s="11">
        <f t="shared" si="38"/>
        <v>2500000</v>
      </c>
      <c r="G106" s="11">
        <f t="shared" si="38"/>
        <v>1619245.48</v>
      </c>
      <c r="H106" s="11">
        <f t="shared" si="38"/>
        <v>2000000</v>
      </c>
      <c r="I106" s="11">
        <f t="shared" si="38"/>
        <v>1946687.93</v>
      </c>
      <c r="J106" s="11">
        <f t="shared" si="38"/>
        <v>2200000</v>
      </c>
      <c r="K106" s="11">
        <f t="shared" si="38"/>
        <v>1500000</v>
      </c>
      <c r="L106" s="11">
        <f t="shared" si="38"/>
        <v>1500000</v>
      </c>
      <c r="M106" s="11">
        <f t="shared" si="38"/>
        <v>0</v>
      </c>
      <c r="N106" s="11">
        <f t="shared" si="38"/>
        <v>0</v>
      </c>
      <c r="O106" s="11">
        <f t="shared" si="27"/>
        <v>2200000</v>
      </c>
      <c r="P106" s="11">
        <f t="shared" si="38"/>
        <v>650803.95</v>
      </c>
      <c r="Q106" s="11">
        <f t="shared" si="38"/>
        <v>0</v>
      </c>
      <c r="R106" s="11">
        <f t="shared" si="38"/>
        <v>1500000</v>
      </c>
      <c r="S106" s="11">
        <f t="shared" si="38"/>
        <v>0</v>
      </c>
      <c r="T106" s="11">
        <f t="shared" si="38"/>
        <v>1500000</v>
      </c>
      <c r="U106" s="11">
        <f t="shared" si="38"/>
        <v>0</v>
      </c>
      <c r="V106" s="11">
        <f t="shared" si="38"/>
        <v>1500000</v>
      </c>
      <c r="W106" s="11">
        <f>W107</f>
        <v>0</v>
      </c>
    </row>
    <row r="107" spans="1:23" ht="15">
      <c r="A107" s="23" t="s">
        <v>86</v>
      </c>
      <c r="B107" s="25" t="s">
        <v>55</v>
      </c>
      <c r="C107" s="24">
        <f aca="true" t="shared" si="39" ref="C107:W107">C108</f>
        <v>1200372.7499999998</v>
      </c>
      <c r="D107" s="24">
        <f t="shared" si="39"/>
        <v>1000000</v>
      </c>
      <c r="E107" s="24">
        <f t="shared" si="39"/>
        <v>1393961.3</v>
      </c>
      <c r="F107" s="24">
        <f t="shared" si="39"/>
        <v>2500000</v>
      </c>
      <c r="G107" s="24">
        <f t="shared" si="39"/>
        <v>1619245.48</v>
      </c>
      <c r="H107" s="24">
        <f t="shared" si="38"/>
        <v>2000000</v>
      </c>
      <c r="I107" s="24">
        <f t="shared" si="38"/>
        <v>1946687.93</v>
      </c>
      <c r="J107" s="24">
        <f t="shared" si="38"/>
        <v>2200000</v>
      </c>
      <c r="K107" s="24">
        <f t="shared" si="38"/>
        <v>1500000</v>
      </c>
      <c r="L107" s="24">
        <f t="shared" si="38"/>
        <v>1500000</v>
      </c>
      <c r="M107" s="24">
        <f t="shared" si="39"/>
        <v>0</v>
      </c>
      <c r="N107" s="24">
        <f t="shared" si="39"/>
        <v>0</v>
      </c>
      <c r="O107" s="24">
        <f t="shared" si="27"/>
        <v>2200000</v>
      </c>
      <c r="P107" s="24">
        <f t="shared" si="39"/>
        <v>650803.95</v>
      </c>
      <c r="Q107" s="24">
        <f t="shared" si="39"/>
        <v>0</v>
      </c>
      <c r="R107" s="24">
        <v>1500000</v>
      </c>
      <c r="S107" s="24">
        <f>S108</f>
        <v>0</v>
      </c>
      <c r="T107" s="24">
        <v>1500000</v>
      </c>
      <c r="U107" s="24">
        <f>U108</f>
        <v>0</v>
      </c>
      <c r="V107" s="24">
        <v>1500000</v>
      </c>
      <c r="W107" s="24">
        <f t="shared" si="39"/>
        <v>0</v>
      </c>
    </row>
    <row r="108" spans="1:23" ht="15">
      <c r="A108" s="5" t="s">
        <v>87</v>
      </c>
      <c r="B108" s="16" t="s">
        <v>88</v>
      </c>
      <c r="C108" s="12">
        <f aca="true" t="shared" si="40" ref="C108:N108">SUM(C109:C112)</f>
        <v>1200372.7499999998</v>
      </c>
      <c r="D108" s="12">
        <f t="shared" si="40"/>
        <v>1000000</v>
      </c>
      <c r="E108" s="12">
        <f t="shared" si="40"/>
        <v>1393961.3</v>
      </c>
      <c r="F108" s="12">
        <f t="shared" si="40"/>
        <v>2500000</v>
      </c>
      <c r="G108" s="12">
        <f t="shared" si="40"/>
        <v>1619245.48</v>
      </c>
      <c r="H108" s="12">
        <f t="shared" si="40"/>
        <v>2000000</v>
      </c>
      <c r="I108" s="12">
        <f t="shared" si="40"/>
        <v>1946687.93</v>
      </c>
      <c r="J108" s="12">
        <f t="shared" si="40"/>
        <v>2200000</v>
      </c>
      <c r="K108" s="12">
        <f t="shared" si="40"/>
        <v>1500000</v>
      </c>
      <c r="L108" s="12">
        <f t="shared" si="40"/>
        <v>1500000</v>
      </c>
      <c r="M108" s="12">
        <f t="shared" si="40"/>
        <v>0</v>
      </c>
      <c r="N108" s="12">
        <f t="shared" si="40"/>
        <v>0</v>
      </c>
      <c r="O108" s="12">
        <f t="shared" si="27"/>
        <v>2200000</v>
      </c>
      <c r="P108" s="12">
        <f aca="true" t="shared" si="41" ref="P108:W108">SUM(P109:P112)</f>
        <v>650803.95</v>
      </c>
      <c r="Q108" s="12">
        <f t="shared" si="41"/>
        <v>0</v>
      </c>
      <c r="R108" s="12">
        <f t="shared" si="41"/>
        <v>0</v>
      </c>
      <c r="S108" s="12">
        <f t="shared" si="41"/>
        <v>0</v>
      </c>
      <c r="T108" s="12">
        <f t="shared" si="41"/>
        <v>0</v>
      </c>
      <c r="U108" s="12">
        <f t="shared" si="41"/>
        <v>0</v>
      </c>
      <c r="V108" s="12">
        <f t="shared" si="41"/>
        <v>0</v>
      </c>
      <c r="W108" s="12">
        <f t="shared" si="41"/>
        <v>0</v>
      </c>
    </row>
    <row r="109" spans="1:23" ht="15">
      <c r="A109" s="2" t="s">
        <v>188</v>
      </c>
      <c r="B109" s="13" t="s">
        <v>124</v>
      </c>
      <c r="C109" s="9">
        <v>300742.12</v>
      </c>
      <c r="D109" s="20">
        <v>400000</v>
      </c>
      <c r="E109" s="9">
        <v>206996.19</v>
      </c>
      <c r="F109" s="20">
        <v>850000</v>
      </c>
      <c r="G109" s="9">
        <v>333632.14</v>
      </c>
      <c r="H109" s="20">
        <v>400000</v>
      </c>
      <c r="I109" s="20">
        <v>19079.73</v>
      </c>
      <c r="J109" s="20">
        <v>700000</v>
      </c>
      <c r="K109" s="20">
        <v>500000</v>
      </c>
      <c r="L109" s="20">
        <v>500000</v>
      </c>
      <c r="M109" s="20"/>
      <c r="N109" s="20">
        <v>0</v>
      </c>
      <c r="O109" s="20">
        <f t="shared" si="27"/>
        <v>700000</v>
      </c>
      <c r="P109" s="9"/>
      <c r="Q109" s="20">
        <v>0</v>
      </c>
      <c r="R109" s="20"/>
      <c r="S109" s="20"/>
      <c r="T109" s="20"/>
      <c r="U109" s="20"/>
      <c r="V109" s="20"/>
      <c r="W109" s="20">
        <v>0</v>
      </c>
    </row>
    <row r="110" spans="1:23" ht="15">
      <c r="A110" s="2" t="s">
        <v>189</v>
      </c>
      <c r="B110" s="13" t="s">
        <v>126</v>
      </c>
      <c r="C110" s="9">
        <v>869309.95</v>
      </c>
      <c r="D110" s="20">
        <v>570000</v>
      </c>
      <c r="E110" s="9">
        <v>1186965.11</v>
      </c>
      <c r="F110" s="20">
        <v>1600000</v>
      </c>
      <c r="G110" s="9">
        <v>1285613.34</v>
      </c>
      <c r="H110" s="20">
        <v>1200000</v>
      </c>
      <c r="I110" s="20">
        <v>1870114.54</v>
      </c>
      <c r="J110" s="20">
        <v>1500000</v>
      </c>
      <c r="K110" s="20">
        <v>1000000</v>
      </c>
      <c r="L110" s="20">
        <v>1000000</v>
      </c>
      <c r="M110" s="20"/>
      <c r="N110" s="20">
        <v>0</v>
      </c>
      <c r="O110" s="20">
        <f t="shared" si="27"/>
        <v>1500000</v>
      </c>
      <c r="P110" s="9">
        <v>650803.95</v>
      </c>
      <c r="Q110" s="20">
        <v>0</v>
      </c>
      <c r="R110" s="20"/>
      <c r="S110" s="20"/>
      <c r="T110" s="20"/>
      <c r="U110" s="20"/>
      <c r="V110" s="20"/>
      <c r="W110" s="20">
        <v>0</v>
      </c>
    </row>
    <row r="111" spans="1:23" ht="15">
      <c r="A111" s="2" t="s">
        <v>13</v>
      </c>
      <c r="B111" s="13" t="s">
        <v>128</v>
      </c>
      <c r="C111" s="9">
        <v>0</v>
      </c>
      <c r="D111" s="20">
        <v>5000</v>
      </c>
      <c r="E111" s="9"/>
      <c r="F111" s="20">
        <v>20000</v>
      </c>
      <c r="G111" s="9"/>
      <c r="H111" s="20">
        <v>200000</v>
      </c>
      <c r="I111" s="20"/>
      <c r="J111" s="20"/>
      <c r="K111" s="20"/>
      <c r="L111" s="20"/>
      <c r="M111" s="20"/>
      <c r="N111" s="20">
        <v>0</v>
      </c>
      <c r="O111" s="20">
        <f t="shared" si="27"/>
        <v>0</v>
      </c>
      <c r="P111" s="9"/>
      <c r="Q111" s="20">
        <v>0</v>
      </c>
      <c r="R111" s="20"/>
      <c r="S111" s="20"/>
      <c r="T111" s="20"/>
      <c r="U111" s="20"/>
      <c r="V111" s="20"/>
      <c r="W111" s="20">
        <v>0</v>
      </c>
    </row>
    <row r="112" spans="1:23" ht="15.75" thickBot="1">
      <c r="A112" s="3" t="s">
        <v>190</v>
      </c>
      <c r="B112" s="14" t="s">
        <v>178</v>
      </c>
      <c r="C112" s="9">
        <v>30320.68</v>
      </c>
      <c r="D112" s="21">
        <v>25000</v>
      </c>
      <c r="E112" s="9"/>
      <c r="F112" s="21">
        <v>30000</v>
      </c>
      <c r="G112" s="10"/>
      <c r="H112" s="21">
        <v>200000</v>
      </c>
      <c r="I112" s="21">
        <v>57493.66</v>
      </c>
      <c r="J112" s="21"/>
      <c r="K112" s="21"/>
      <c r="L112" s="21"/>
      <c r="M112" s="21"/>
      <c r="N112" s="21">
        <v>0</v>
      </c>
      <c r="O112" s="21">
        <f t="shared" si="27"/>
        <v>0</v>
      </c>
      <c r="P112" s="10"/>
      <c r="Q112" s="21">
        <v>0</v>
      </c>
      <c r="R112" s="21"/>
      <c r="S112" s="21"/>
      <c r="T112" s="21"/>
      <c r="U112" s="21"/>
      <c r="V112" s="21"/>
      <c r="W112" s="21">
        <v>0</v>
      </c>
    </row>
    <row r="113" spans="1:23" ht="15">
      <c r="A113" s="17" t="s">
        <v>90</v>
      </c>
      <c r="B113" s="18" t="s">
        <v>107</v>
      </c>
      <c r="C113" s="19" t="e">
        <f>#REF!+#REF!+#REF!+#REF!+#REF!+C114</f>
        <v>#REF!</v>
      </c>
      <c r="D113" s="19">
        <f>D114</f>
        <v>3150000</v>
      </c>
      <c r="E113" s="19">
        <f aca="true" t="shared" si="42" ref="E113:W114">E114</f>
        <v>1148771.33</v>
      </c>
      <c r="F113" s="19">
        <f t="shared" si="42"/>
        <v>2020000</v>
      </c>
      <c r="G113" s="19">
        <f t="shared" si="42"/>
        <v>616114.41</v>
      </c>
      <c r="H113" s="19">
        <f t="shared" si="42"/>
        <v>2120000</v>
      </c>
      <c r="I113" s="19">
        <f t="shared" si="42"/>
        <v>2263605.6500000004</v>
      </c>
      <c r="J113" s="19">
        <f t="shared" si="42"/>
        <v>1250000</v>
      </c>
      <c r="K113" s="19">
        <f t="shared" si="42"/>
        <v>1319000</v>
      </c>
      <c r="L113" s="19">
        <f t="shared" si="42"/>
        <v>1398000</v>
      </c>
      <c r="M113" s="19">
        <f t="shared" si="42"/>
        <v>0</v>
      </c>
      <c r="N113" s="19">
        <f t="shared" si="42"/>
        <v>0</v>
      </c>
      <c r="O113" s="19">
        <f t="shared" si="27"/>
        <v>1250000</v>
      </c>
      <c r="P113" s="19">
        <f t="shared" si="42"/>
        <v>251761.68000000002</v>
      </c>
      <c r="Q113" s="19">
        <f t="shared" si="42"/>
        <v>0</v>
      </c>
      <c r="R113" s="19">
        <f t="shared" si="42"/>
        <v>1319000</v>
      </c>
      <c r="S113" s="19">
        <f t="shared" si="42"/>
        <v>0</v>
      </c>
      <c r="T113" s="19">
        <f t="shared" si="42"/>
        <v>1398000</v>
      </c>
      <c r="U113" s="19">
        <f t="shared" si="42"/>
        <v>0</v>
      </c>
      <c r="V113" s="19">
        <f t="shared" si="42"/>
        <v>1398000</v>
      </c>
      <c r="W113" s="19">
        <f t="shared" si="42"/>
        <v>0</v>
      </c>
    </row>
    <row r="114" spans="1:23" ht="15">
      <c r="A114" s="4" t="s">
        <v>93</v>
      </c>
      <c r="B114" s="15" t="s">
        <v>14</v>
      </c>
      <c r="C114" s="11" t="e">
        <f>#REF!+#REF!+#REF!+C115</f>
        <v>#REF!</v>
      </c>
      <c r="D114" s="11">
        <f>D115</f>
        <v>3150000</v>
      </c>
      <c r="E114" s="11">
        <f t="shared" si="42"/>
        <v>1148771.33</v>
      </c>
      <c r="F114" s="11">
        <f t="shared" si="42"/>
        <v>2020000</v>
      </c>
      <c r="G114" s="11">
        <f t="shared" si="42"/>
        <v>616114.41</v>
      </c>
      <c r="H114" s="11">
        <f t="shared" si="42"/>
        <v>2120000</v>
      </c>
      <c r="I114" s="11">
        <f t="shared" si="42"/>
        <v>2263605.6500000004</v>
      </c>
      <c r="J114" s="11">
        <f t="shared" si="42"/>
        <v>1250000</v>
      </c>
      <c r="K114" s="11">
        <f t="shared" si="42"/>
        <v>1319000</v>
      </c>
      <c r="L114" s="11">
        <f t="shared" si="42"/>
        <v>1398000</v>
      </c>
      <c r="M114" s="11">
        <f t="shared" si="42"/>
        <v>0</v>
      </c>
      <c r="N114" s="11">
        <f t="shared" si="42"/>
        <v>0</v>
      </c>
      <c r="O114" s="11">
        <f t="shared" si="27"/>
        <v>1250000</v>
      </c>
      <c r="P114" s="11">
        <f t="shared" si="42"/>
        <v>251761.68000000002</v>
      </c>
      <c r="Q114" s="11">
        <f t="shared" si="42"/>
        <v>0</v>
      </c>
      <c r="R114" s="11">
        <f t="shared" si="42"/>
        <v>1319000</v>
      </c>
      <c r="S114" s="11">
        <f t="shared" si="42"/>
        <v>0</v>
      </c>
      <c r="T114" s="11">
        <f t="shared" si="42"/>
        <v>1398000</v>
      </c>
      <c r="U114" s="11">
        <f t="shared" si="42"/>
        <v>0</v>
      </c>
      <c r="V114" s="11">
        <f t="shared" si="42"/>
        <v>1398000</v>
      </c>
      <c r="W114" s="11">
        <f t="shared" si="42"/>
        <v>0</v>
      </c>
    </row>
    <row r="115" spans="1:23" ht="15">
      <c r="A115" s="23" t="s">
        <v>91</v>
      </c>
      <c r="B115" s="25" t="s">
        <v>55</v>
      </c>
      <c r="C115" s="24">
        <f aca="true" t="shared" si="43" ref="C115:N115">C116+C130+C133</f>
        <v>1459508.0999999999</v>
      </c>
      <c r="D115" s="24">
        <f t="shared" si="43"/>
        <v>3150000</v>
      </c>
      <c r="E115" s="24">
        <f t="shared" si="43"/>
        <v>1148771.33</v>
      </c>
      <c r="F115" s="24">
        <f t="shared" si="43"/>
        <v>2020000</v>
      </c>
      <c r="G115" s="24">
        <f t="shared" si="43"/>
        <v>616114.41</v>
      </c>
      <c r="H115" s="24">
        <f t="shared" si="43"/>
        <v>2120000</v>
      </c>
      <c r="I115" s="24">
        <f t="shared" si="43"/>
        <v>2263605.6500000004</v>
      </c>
      <c r="J115" s="24">
        <f t="shared" si="43"/>
        <v>1250000</v>
      </c>
      <c r="K115" s="24">
        <f t="shared" si="43"/>
        <v>1319000</v>
      </c>
      <c r="L115" s="24">
        <f t="shared" si="43"/>
        <v>1398000</v>
      </c>
      <c r="M115" s="24">
        <f t="shared" si="43"/>
        <v>0</v>
      </c>
      <c r="N115" s="24">
        <f t="shared" si="43"/>
        <v>0</v>
      </c>
      <c r="O115" s="24">
        <f t="shared" si="27"/>
        <v>1250000</v>
      </c>
      <c r="P115" s="24">
        <f>P116+P130+P133</f>
        <v>251761.68000000002</v>
      </c>
      <c r="Q115" s="24">
        <f>Q116+Q130+Q133</f>
        <v>0</v>
      </c>
      <c r="R115" s="24">
        <v>1319000</v>
      </c>
      <c r="S115" s="24">
        <f>S116</f>
        <v>0</v>
      </c>
      <c r="T115" s="24">
        <v>1398000</v>
      </c>
      <c r="U115" s="24">
        <f>U116</f>
        <v>0</v>
      </c>
      <c r="V115" s="24">
        <v>1398000</v>
      </c>
      <c r="W115" s="24">
        <f>W116+W130+W133</f>
        <v>0</v>
      </c>
    </row>
    <row r="116" spans="1:23" ht="15">
      <c r="A116" s="5" t="s">
        <v>92</v>
      </c>
      <c r="B116" s="16" t="s">
        <v>88</v>
      </c>
      <c r="C116" s="12">
        <f aca="true" t="shared" si="44" ref="C116:H116">SUM(C117:C129)</f>
        <v>1104508.0999999999</v>
      </c>
      <c r="D116" s="12">
        <f t="shared" si="44"/>
        <v>3150000</v>
      </c>
      <c r="E116" s="12">
        <f t="shared" si="44"/>
        <v>1148771.33</v>
      </c>
      <c r="F116" s="12">
        <f t="shared" si="44"/>
        <v>2020000</v>
      </c>
      <c r="G116" s="12">
        <f t="shared" si="44"/>
        <v>616114.41</v>
      </c>
      <c r="H116" s="12">
        <f t="shared" si="44"/>
        <v>2120000</v>
      </c>
      <c r="I116" s="12">
        <f>SUM(I117:I136)</f>
        <v>2263605.6500000004</v>
      </c>
      <c r="J116" s="12">
        <f>SUM(J117:J129)</f>
        <v>1250000</v>
      </c>
      <c r="K116" s="12">
        <f>SUM(K117:K129)</f>
        <v>1319000</v>
      </c>
      <c r="L116" s="12">
        <f>SUM(L117:L129)</f>
        <v>1398000</v>
      </c>
      <c r="M116" s="12">
        <f>SUM(M117:M129)</f>
        <v>0</v>
      </c>
      <c r="N116" s="12">
        <f>SUM(N117:N129)</f>
        <v>0</v>
      </c>
      <c r="O116" s="12">
        <f t="shared" si="27"/>
        <v>1250000</v>
      </c>
      <c r="P116" s="12">
        <f aca="true" t="shared" si="45" ref="P116:W116">SUM(P117:P129)</f>
        <v>251761.68000000002</v>
      </c>
      <c r="Q116" s="12">
        <f t="shared" si="45"/>
        <v>0</v>
      </c>
      <c r="R116" s="12">
        <f t="shared" si="45"/>
        <v>0</v>
      </c>
      <c r="S116" s="12">
        <f t="shared" si="45"/>
        <v>0</v>
      </c>
      <c r="T116" s="12">
        <f t="shared" si="45"/>
        <v>0</v>
      </c>
      <c r="U116" s="12">
        <f t="shared" si="45"/>
        <v>0</v>
      </c>
      <c r="V116" s="12">
        <f t="shared" si="45"/>
        <v>0</v>
      </c>
      <c r="W116" s="12">
        <f t="shared" si="45"/>
        <v>0</v>
      </c>
    </row>
    <row r="117" spans="1:23" ht="15">
      <c r="A117" s="2" t="s">
        <v>192</v>
      </c>
      <c r="B117" s="13" t="s">
        <v>160</v>
      </c>
      <c r="C117" s="9">
        <v>125863.85</v>
      </c>
      <c r="D117" s="20">
        <v>200000</v>
      </c>
      <c r="E117" s="9">
        <v>183397.16</v>
      </c>
      <c r="F117" s="20">
        <v>200000</v>
      </c>
      <c r="G117" s="9">
        <v>68119.3</v>
      </c>
      <c r="H117" s="20">
        <v>200000</v>
      </c>
      <c r="I117" s="20">
        <v>65218.6</v>
      </c>
      <c r="J117" s="20">
        <v>100000</v>
      </c>
      <c r="K117" s="20">
        <v>169000</v>
      </c>
      <c r="L117" s="20">
        <v>248000</v>
      </c>
      <c r="M117" s="20"/>
      <c r="N117" s="20"/>
      <c r="O117" s="20">
        <f t="shared" si="27"/>
        <v>100000</v>
      </c>
      <c r="P117" s="9"/>
      <c r="Q117" s="20">
        <v>0</v>
      </c>
      <c r="R117" s="20"/>
      <c r="S117" s="20"/>
      <c r="T117" s="20"/>
      <c r="U117" s="20"/>
      <c r="V117" s="20"/>
      <c r="W117" s="20"/>
    </row>
    <row r="118" spans="1:23" ht="15">
      <c r="A118" s="2" t="s">
        <v>193</v>
      </c>
      <c r="B118" s="13" t="s">
        <v>162</v>
      </c>
      <c r="C118" s="9">
        <v>0</v>
      </c>
      <c r="D118" s="20">
        <v>400000</v>
      </c>
      <c r="E118" s="9">
        <v>532946.81</v>
      </c>
      <c r="F118" s="20">
        <v>200000</v>
      </c>
      <c r="G118" s="9"/>
      <c r="H118" s="20">
        <v>200000</v>
      </c>
      <c r="I118" s="20"/>
      <c r="J118" s="20">
        <v>200000</v>
      </c>
      <c r="K118" s="20">
        <v>200000</v>
      </c>
      <c r="L118" s="20">
        <v>200000</v>
      </c>
      <c r="M118" s="20"/>
      <c r="N118" s="20"/>
      <c r="O118" s="20">
        <f t="shared" si="27"/>
        <v>200000</v>
      </c>
      <c r="P118" s="9"/>
      <c r="Q118" s="20">
        <v>0</v>
      </c>
      <c r="R118" s="20"/>
      <c r="S118" s="20"/>
      <c r="T118" s="20"/>
      <c r="U118" s="20"/>
      <c r="V118" s="20"/>
      <c r="W118" s="20"/>
    </row>
    <row r="119" spans="1:23" ht="15">
      <c r="A119" s="2" t="s">
        <v>194</v>
      </c>
      <c r="B119" s="13" t="s">
        <v>191</v>
      </c>
      <c r="C119" s="9">
        <v>0</v>
      </c>
      <c r="D119" s="20">
        <v>0</v>
      </c>
      <c r="E119" s="9"/>
      <c r="F119" s="20"/>
      <c r="G119" s="9"/>
      <c r="H119" s="20"/>
      <c r="I119" s="20"/>
      <c r="J119" s="20"/>
      <c r="K119" s="20"/>
      <c r="L119" s="20"/>
      <c r="M119" s="20"/>
      <c r="N119" s="20"/>
      <c r="O119" s="20">
        <f t="shared" si="27"/>
        <v>0</v>
      </c>
      <c r="P119" s="9"/>
      <c r="Q119" s="20">
        <v>0</v>
      </c>
      <c r="R119" s="20"/>
      <c r="S119" s="20"/>
      <c r="T119" s="20"/>
      <c r="U119" s="20"/>
      <c r="V119" s="20"/>
      <c r="W119" s="20"/>
    </row>
    <row r="120" spans="1:23" ht="15">
      <c r="A120" s="2" t="s">
        <v>195</v>
      </c>
      <c r="B120" s="13" t="s">
        <v>164</v>
      </c>
      <c r="C120" s="9">
        <v>1864.4</v>
      </c>
      <c r="D120" s="20">
        <v>0</v>
      </c>
      <c r="E120" s="9"/>
      <c r="F120" s="20"/>
      <c r="G120" s="9">
        <v>40018.47</v>
      </c>
      <c r="H120" s="20"/>
      <c r="I120" s="20">
        <v>110086.77</v>
      </c>
      <c r="J120" s="20"/>
      <c r="K120" s="20"/>
      <c r="L120" s="20"/>
      <c r="M120" s="20"/>
      <c r="N120" s="20"/>
      <c r="O120" s="20">
        <f t="shared" si="27"/>
        <v>0</v>
      </c>
      <c r="P120" s="9"/>
      <c r="Q120" s="20">
        <v>0</v>
      </c>
      <c r="R120" s="20"/>
      <c r="S120" s="20"/>
      <c r="T120" s="20"/>
      <c r="U120" s="20"/>
      <c r="V120" s="20"/>
      <c r="W120" s="20"/>
    </row>
    <row r="121" spans="1:23" ht="15">
      <c r="A121" s="2" t="s">
        <v>196</v>
      </c>
      <c r="B121" s="13" t="s">
        <v>110</v>
      </c>
      <c r="C121" s="9">
        <v>0</v>
      </c>
      <c r="D121" s="20">
        <v>500000</v>
      </c>
      <c r="E121" s="9"/>
      <c r="F121" s="20">
        <v>30000</v>
      </c>
      <c r="G121" s="9"/>
      <c r="H121" s="20">
        <v>30000</v>
      </c>
      <c r="I121" s="20"/>
      <c r="J121" s="20">
        <v>50000</v>
      </c>
      <c r="K121" s="20">
        <v>50000</v>
      </c>
      <c r="L121" s="20">
        <v>50000</v>
      </c>
      <c r="M121" s="20"/>
      <c r="N121" s="20"/>
      <c r="O121" s="20">
        <f t="shared" si="27"/>
        <v>50000</v>
      </c>
      <c r="P121" s="9">
        <v>94292.03</v>
      </c>
      <c r="Q121" s="20">
        <v>0</v>
      </c>
      <c r="R121" s="20"/>
      <c r="S121" s="20"/>
      <c r="T121" s="20"/>
      <c r="U121" s="20"/>
      <c r="V121" s="20"/>
      <c r="W121" s="20"/>
    </row>
    <row r="122" spans="1:23" ht="15">
      <c r="A122" s="2" t="s">
        <v>197</v>
      </c>
      <c r="B122" s="13" t="s">
        <v>112</v>
      </c>
      <c r="C122" s="9">
        <v>308907.48</v>
      </c>
      <c r="D122" s="20">
        <v>300000</v>
      </c>
      <c r="E122" s="9">
        <v>293116.48</v>
      </c>
      <c r="F122" s="20">
        <v>500000</v>
      </c>
      <c r="G122" s="9">
        <v>224116.43</v>
      </c>
      <c r="H122" s="20">
        <v>500000</v>
      </c>
      <c r="I122" s="20"/>
      <c r="J122" s="20">
        <v>300000</v>
      </c>
      <c r="K122" s="20">
        <v>300000</v>
      </c>
      <c r="L122" s="20">
        <v>300000</v>
      </c>
      <c r="M122" s="20"/>
      <c r="N122" s="20"/>
      <c r="O122" s="20">
        <f t="shared" si="27"/>
        <v>300000</v>
      </c>
      <c r="P122" s="9">
        <v>99390.05</v>
      </c>
      <c r="Q122" s="20">
        <v>0</v>
      </c>
      <c r="R122" s="20"/>
      <c r="S122" s="20"/>
      <c r="T122" s="20"/>
      <c r="U122" s="20"/>
      <c r="V122" s="20"/>
      <c r="W122" s="20"/>
    </row>
    <row r="123" spans="1:23" ht="15">
      <c r="A123" s="2" t="s">
        <v>8</v>
      </c>
      <c r="B123" s="13" t="s">
        <v>9</v>
      </c>
      <c r="C123" s="9">
        <v>0</v>
      </c>
      <c r="D123" s="20">
        <v>0</v>
      </c>
      <c r="E123" s="9"/>
      <c r="F123" s="20"/>
      <c r="G123" s="9"/>
      <c r="H123" s="20"/>
      <c r="I123" s="20"/>
      <c r="J123" s="20"/>
      <c r="K123" s="20"/>
      <c r="L123" s="20"/>
      <c r="M123" s="20"/>
      <c r="N123" s="20"/>
      <c r="O123" s="20">
        <f t="shared" si="27"/>
        <v>0</v>
      </c>
      <c r="P123" s="9"/>
      <c r="Q123" s="20">
        <v>0</v>
      </c>
      <c r="R123" s="20"/>
      <c r="S123" s="20"/>
      <c r="T123" s="20"/>
      <c r="U123" s="20"/>
      <c r="V123" s="20"/>
      <c r="W123" s="20"/>
    </row>
    <row r="124" spans="1:23" ht="15">
      <c r="A124" s="2" t="s">
        <v>198</v>
      </c>
      <c r="B124" s="13" t="s">
        <v>114</v>
      </c>
      <c r="C124" s="9">
        <v>531061.34</v>
      </c>
      <c r="D124" s="20">
        <v>1600000</v>
      </c>
      <c r="E124" s="9"/>
      <c r="F124" s="20">
        <v>1000000</v>
      </c>
      <c r="G124" s="9"/>
      <c r="H124" s="20">
        <v>1100000</v>
      </c>
      <c r="I124" s="20"/>
      <c r="J124" s="20">
        <v>500000</v>
      </c>
      <c r="K124" s="20">
        <v>500000</v>
      </c>
      <c r="L124" s="20">
        <v>500000</v>
      </c>
      <c r="M124" s="20"/>
      <c r="N124" s="20"/>
      <c r="O124" s="20">
        <f t="shared" si="27"/>
        <v>500000</v>
      </c>
      <c r="P124" s="9"/>
      <c r="Q124" s="20">
        <v>0</v>
      </c>
      <c r="R124" s="20"/>
      <c r="S124" s="20"/>
      <c r="T124" s="20"/>
      <c r="U124" s="20"/>
      <c r="V124" s="20"/>
      <c r="W124" s="20"/>
    </row>
    <row r="125" spans="1:23" ht="15">
      <c r="A125" s="2" t="s">
        <v>199</v>
      </c>
      <c r="B125" s="13" t="s">
        <v>116</v>
      </c>
      <c r="C125" s="9">
        <v>17110</v>
      </c>
      <c r="D125" s="20">
        <v>100000</v>
      </c>
      <c r="E125" s="9">
        <v>139310.88</v>
      </c>
      <c r="F125" s="20">
        <v>70000</v>
      </c>
      <c r="G125" s="9"/>
      <c r="H125" s="20">
        <v>70000</v>
      </c>
      <c r="I125" s="20"/>
      <c r="J125" s="20">
        <v>50000</v>
      </c>
      <c r="K125" s="20">
        <v>50000</v>
      </c>
      <c r="L125" s="20">
        <v>50000</v>
      </c>
      <c r="M125" s="20"/>
      <c r="N125" s="20"/>
      <c r="O125" s="20">
        <f t="shared" si="27"/>
        <v>50000</v>
      </c>
      <c r="P125" s="9"/>
      <c r="Q125" s="20">
        <v>0</v>
      </c>
      <c r="R125" s="20"/>
      <c r="S125" s="20"/>
      <c r="T125" s="20"/>
      <c r="U125" s="20"/>
      <c r="V125" s="20"/>
      <c r="W125" s="20"/>
    </row>
    <row r="126" spans="1:23" ht="15">
      <c r="A126" s="2" t="s">
        <v>200</v>
      </c>
      <c r="B126" s="13" t="s">
        <v>118</v>
      </c>
      <c r="C126" s="9">
        <v>79775.08</v>
      </c>
      <c r="D126" s="20">
        <v>50000</v>
      </c>
      <c r="E126" s="9"/>
      <c r="F126" s="20">
        <v>20000</v>
      </c>
      <c r="G126" s="9">
        <v>283860.21</v>
      </c>
      <c r="H126" s="20">
        <v>20000</v>
      </c>
      <c r="I126" s="20">
        <v>1964782.6</v>
      </c>
      <c r="J126" s="20">
        <v>50000</v>
      </c>
      <c r="K126" s="20">
        <v>50000</v>
      </c>
      <c r="L126" s="20">
        <v>50000</v>
      </c>
      <c r="M126" s="20"/>
      <c r="N126" s="20"/>
      <c r="O126" s="20">
        <f t="shared" si="27"/>
        <v>50000</v>
      </c>
      <c r="P126" s="9">
        <v>58079.6</v>
      </c>
      <c r="Q126" s="20">
        <v>0</v>
      </c>
      <c r="R126" s="20"/>
      <c r="S126" s="20"/>
      <c r="T126" s="20"/>
      <c r="U126" s="20"/>
      <c r="V126" s="20"/>
      <c r="W126" s="20"/>
    </row>
    <row r="127" spans="1:23" ht="15">
      <c r="A127" s="1" t="s">
        <v>219</v>
      </c>
      <c r="B127" s="2" t="s">
        <v>220</v>
      </c>
      <c r="C127" s="9">
        <v>5964.31</v>
      </c>
      <c r="D127" s="20">
        <v>0</v>
      </c>
      <c r="E127" s="9"/>
      <c r="F127" s="20"/>
      <c r="G127" s="9"/>
      <c r="H127" s="20"/>
      <c r="I127" s="20">
        <v>29942.5</v>
      </c>
      <c r="J127" s="20"/>
      <c r="K127" s="20"/>
      <c r="L127" s="20"/>
      <c r="M127" s="20"/>
      <c r="N127" s="20"/>
      <c r="O127" s="20">
        <f t="shared" si="27"/>
        <v>0</v>
      </c>
      <c r="P127" s="9"/>
      <c r="Q127" s="20">
        <v>0</v>
      </c>
      <c r="R127" s="20"/>
      <c r="S127" s="20"/>
      <c r="T127" s="20"/>
      <c r="U127" s="20"/>
      <c r="V127" s="20"/>
      <c r="W127" s="20"/>
    </row>
    <row r="128" spans="1:23" ht="15">
      <c r="A128" s="1" t="s">
        <v>350</v>
      </c>
      <c r="B128" s="13" t="s">
        <v>349</v>
      </c>
      <c r="C128" s="9"/>
      <c r="D128" s="20"/>
      <c r="E128" s="9"/>
      <c r="F128" s="20"/>
      <c r="G128" s="9"/>
      <c r="H128" s="20"/>
      <c r="I128" s="20">
        <v>48499.18</v>
      </c>
      <c r="J128" s="20"/>
      <c r="K128" s="20"/>
      <c r="L128" s="20"/>
      <c r="M128" s="20"/>
      <c r="N128" s="20"/>
      <c r="O128" s="20"/>
      <c r="P128" s="9"/>
      <c r="Q128" s="20"/>
      <c r="R128" s="20"/>
      <c r="S128" s="20"/>
      <c r="T128" s="20"/>
      <c r="U128" s="20"/>
      <c r="V128" s="20"/>
      <c r="W128" s="20"/>
    </row>
    <row r="129" spans="1:23" ht="15">
      <c r="A129" s="2" t="s">
        <v>17</v>
      </c>
      <c r="B129" s="13" t="s">
        <v>118</v>
      </c>
      <c r="C129" s="9">
        <v>33961.64</v>
      </c>
      <c r="D129" s="20">
        <v>0</v>
      </c>
      <c r="E129" s="9"/>
      <c r="F129" s="20"/>
      <c r="G129" s="9"/>
      <c r="H129" s="20"/>
      <c r="I129" s="20"/>
      <c r="J129" s="20"/>
      <c r="K129" s="20"/>
      <c r="L129" s="20"/>
      <c r="M129" s="20"/>
      <c r="N129" s="20"/>
      <c r="O129" s="20">
        <f t="shared" si="27"/>
        <v>0</v>
      </c>
      <c r="P129" s="9"/>
      <c r="Q129" s="20">
        <v>0</v>
      </c>
      <c r="R129" s="20"/>
      <c r="S129" s="20"/>
      <c r="T129" s="20"/>
      <c r="U129" s="20"/>
      <c r="V129" s="20"/>
      <c r="W129" s="20"/>
    </row>
    <row r="130" spans="1:23" ht="15" hidden="1">
      <c r="A130" s="2" t="s">
        <v>351</v>
      </c>
      <c r="B130" s="16" t="s">
        <v>62</v>
      </c>
      <c r="C130" s="12">
        <f aca="true" t="shared" si="46" ref="C130:H130">SUM(C131:C132)</f>
        <v>355000</v>
      </c>
      <c r="D130" s="12">
        <f t="shared" si="46"/>
        <v>0</v>
      </c>
      <c r="E130" s="12">
        <f t="shared" si="46"/>
        <v>0</v>
      </c>
      <c r="F130" s="12">
        <f t="shared" si="46"/>
        <v>0</v>
      </c>
      <c r="G130" s="12">
        <f t="shared" si="46"/>
        <v>0</v>
      </c>
      <c r="H130" s="12">
        <f t="shared" si="46"/>
        <v>0</v>
      </c>
      <c r="I130" s="12"/>
      <c r="J130" s="12"/>
      <c r="K130" s="12">
        <f>SUM(K131:K132)</f>
        <v>0</v>
      </c>
      <c r="L130" s="12">
        <f>SUM(L131:L132)</f>
        <v>0</v>
      </c>
      <c r="M130" s="12">
        <f>SUM(M131:M132)</f>
        <v>0</v>
      </c>
      <c r="N130" s="12">
        <f>SUM(N131:N132)</f>
        <v>0</v>
      </c>
      <c r="O130" s="12">
        <f t="shared" si="27"/>
        <v>0</v>
      </c>
      <c r="P130" s="12">
        <f aca="true" t="shared" si="47" ref="P130:W130">SUM(P131:P132)</f>
        <v>0</v>
      </c>
      <c r="Q130" s="12">
        <f t="shared" si="47"/>
        <v>0</v>
      </c>
      <c r="R130" s="12">
        <f t="shared" si="47"/>
        <v>0</v>
      </c>
      <c r="S130" s="12">
        <f t="shared" si="47"/>
        <v>0</v>
      </c>
      <c r="T130" s="12">
        <f t="shared" si="47"/>
        <v>0</v>
      </c>
      <c r="U130" s="12">
        <f t="shared" si="47"/>
        <v>0</v>
      </c>
      <c r="V130" s="12">
        <f t="shared" si="47"/>
        <v>0</v>
      </c>
      <c r="W130" s="12">
        <f t="shared" si="47"/>
        <v>0</v>
      </c>
    </row>
    <row r="131" spans="1:23" ht="15" hidden="1">
      <c r="A131" s="2" t="s">
        <v>352</v>
      </c>
      <c r="B131" s="13" t="s">
        <v>150</v>
      </c>
      <c r="C131" s="9">
        <v>355000</v>
      </c>
      <c r="D131" s="20">
        <v>0</v>
      </c>
      <c r="E131" s="9"/>
      <c r="F131" s="20"/>
      <c r="G131" s="9"/>
      <c r="H131" s="20"/>
      <c r="I131" s="20"/>
      <c r="J131" s="20"/>
      <c r="K131" s="20"/>
      <c r="L131" s="20"/>
      <c r="M131" s="20"/>
      <c r="N131" s="20">
        <v>0</v>
      </c>
      <c r="O131" s="20">
        <f t="shared" si="27"/>
        <v>0</v>
      </c>
      <c r="P131" s="9"/>
      <c r="Q131" s="20">
        <v>0</v>
      </c>
      <c r="R131" s="20"/>
      <c r="S131" s="20">
        <v>0</v>
      </c>
      <c r="T131" s="20"/>
      <c r="U131" s="20">
        <v>0</v>
      </c>
      <c r="V131" s="20">
        <v>0</v>
      </c>
      <c r="W131" s="20">
        <v>0</v>
      </c>
    </row>
    <row r="132" spans="1:23" ht="15" hidden="1">
      <c r="A132" s="2" t="s">
        <v>353</v>
      </c>
      <c r="B132" s="13" t="s">
        <v>30</v>
      </c>
      <c r="C132" s="9">
        <v>0</v>
      </c>
      <c r="D132" s="20">
        <v>0</v>
      </c>
      <c r="E132" s="9"/>
      <c r="F132" s="20"/>
      <c r="G132" s="9"/>
      <c r="H132" s="20"/>
      <c r="I132" s="20"/>
      <c r="J132" s="20"/>
      <c r="K132" s="20"/>
      <c r="L132" s="20"/>
      <c r="M132" s="20"/>
      <c r="N132" s="20">
        <v>0</v>
      </c>
      <c r="O132" s="20">
        <f t="shared" si="27"/>
        <v>0</v>
      </c>
      <c r="P132" s="9"/>
      <c r="Q132" s="20">
        <v>0</v>
      </c>
      <c r="R132" s="20"/>
      <c r="S132" s="20">
        <v>0</v>
      </c>
      <c r="T132" s="20"/>
      <c r="U132" s="20">
        <v>0</v>
      </c>
      <c r="V132" s="20">
        <v>0</v>
      </c>
      <c r="W132" s="20">
        <v>0</v>
      </c>
    </row>
    <row r="133" spans="1:23" ht="15" hidden="1">
      <c r="A133" s="2" t="s">
        <v>354</v>
      </c>
      <c r="B133" s="16" t="s">
        <v>94</v>
      </c>
      <c r="C133" s="12">
        <f>C135</f>
        <v>0</v>
      </c>
      <c r="D133" s="12">
        <f>D135</f>
        <v>0</v>
      </c>
      <c r="E133" s="12">
        <f>E135</f>
        <v>0</v>
      </c>
      <c r="F133" s="12">
        <f>F135+F134</f>
        <v>0</v>
      </c>
      <c r="G133" s="12">
        <f aca="true" t="shared" si="48" ref="G133:W133">G135+G134</f>
        <v>0</v>
      </c>
      <c r="H133" s="12">
        <f t="shared" si="48"/>
        <v>0</v>
      </c>
      <c r="I133" s="12"/>
      <c r="J133" s="12"/>
      <c r="K133" s="12">
        <f>K135+K134</f>
        <v>0</v>
      </c>
      <c r="L133" s="12">
        <f>L135+L134</f>
        <v>0</v>
      </c>
      <c r="M133" s="12">
        <f t="shared" si="48"/>
        <v>0</v>
      </c>
      <c r="N133" s="12">
        <f t="shared" si="48"/>
        <v>0</v>
      </c>
      <c r="O133" s="12">
        <f t="shared" si="27"/>
        <v>0</v>
      </c>
      <c r="P133" s="12">
        <f t="shared" si="48"/>
        <v>0</v>
      </c>
      <c r="Q133" s="12">
        <f t="shared" si="48"/>
        <v>0</v>
      </c>
      <c r="R133" s="12">
        <f t="shared" si="48"/>
        <v>0</v>
      </c>
      <c r="S133" s="12">
        <f t="shared" si="48"/>
        <v>0</v>
      </c>
      <c r="T133" s="12">
        <f t="shared" si="48"/>
        <v>0</v>
      </c>
      <c r="U133" s="12">
        <f t="shared" si="48"/>
        <v>0</v>
      </c>
      <c r="V133" s="12">
        <f t="shared" si="48"/>
        <v>0</v>
      </c>
      <c r="W133" s="12">
        <f t="shared" si="48"/>
        <v>0</v>
      </c>
    </row>
    <row r="134" spans="1:23" ht="15.75" hidden="1" thickBot="1">
      <c r="A134" s="2" t="s">
        <v>355</v>
      </c>
      <c r="B134" s="14" t="s">
        <v>130</v>
      </c>
      <c r="C134" s="10">
        <v>0</v>
      </c>
      <c r="D134" s="21">
        <v>0</v>
      </c>
      <c r="E134" s="10">
        <v>0</v>
      </c>
      <c r="F134" s="21">
        <v>0</v>
      </c>
      <c r="G134" s="10">
        <v>0</v>
      </c>
      <c r="H134" s="21"/>
      <c r="I134" s="21"/>
      <c r="J134" s="21"/>
      <c r="K134" s="21"/>
      <c r="L134" s="21"/>
      <c r="M134" s="21">
        <v>0</v>
      </c>
      <c r="N134" s="21">
        <v>0</v>
      </c>
      <c r="O134" s="21">
        <f t="shared" si="27"/>
        <v>0</v>
      </c>
      <c r="P134" s="82"/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</row>
    <row r="135" spans="1:23" ht="15.75" hidden="1" thickBot="1">
      <c r="A135" s="2" t="s">
        <v>356</v>
      </c>
      <c r="B135" s="14" t="s">
        <v>31</v>
      </c>
      <c r="C135" s="10">
        <v>0</v>
      </c>
      <c r="D135" s="21">
        <v>0</v>
      </c>
      <c r="E135" s="10">
        <v>0</v>
      </c>
      <c r="F135" s="21">
        <v>0</v>
      </c>
      <c r="G135" s="10">
        <v>0</v>
      </c>
      <c r="H135" s="21">
        <v>0</v>
      </c>
      <c r="I135" s="21"/>
      <c r="J135" s="21"/>
      <c r="K135" s="21">
        <v>0</v>
      </c>
      <c r="L135" s="21">
        <v>0</v>
      </c>
      <c r="M135" s="21">
        <v>0</v>
      </c>
      <c r="N135" s="21">
        <v>0</v>
      </c>
      <c r="O135" s="21">
        <f aca="true" t="shared" si="49" ref="O135:O159">J135+M135-N135</f>
        <v>0</v>
      </c>
      <c r="P135" s="10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</row>
    <row r="136" spans="1:23" ht="15">
      <c r="A136" s="2" t="s">
        <v>357</v>
      </c>
      <c r="B136" s="141" t="s">
        <v>154</v>
      </c>
      <c r="C136" s="142"/>
      <c r="D136" s="142"/>
      <c r="E136" s="142"/>
      <c r="F136" s="142"/>
      <c r="G136" s="142"/>
      <c r="H136" s="142"/>
      <c r="I136" s="142">
        <v>45076</v>
      </c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</row>
    <row r="137" spans="1:23" ht="15">
      <c r="A137" s="17" t="s">
        <v>105</v>
      </c>
      <c r="B137" s="18" t="s">
        <v>106</v>
      </c>
      <c r="C137" s="19" t="e">
        <f>#REF!+C138+C142</f>
        <v>#REF!</v>
      </c>
      <c r="D137" s="19">
        <f>D138+D142</f>
        <v>13900000</v>
      </c>
      <c r="E137" s="19">
        <f aca="true" t="shared" si="50" ref="E137:W137">E138+E142</f>
        <v>19744803.14</v>
      </c>
      <c r="F137" s="19">
        <f t="shared" si="50"/>
        <v>15982000</v>
      </c>
      <c r="G137" s="19">
        <f>G138+G142</f>
        <v>17120724.330000002</v>
      </c>
      <c r="H137" s="19">
        <f t="shared" si="50"/>
        <v>17700000</v>
      </c>
      <c r="I137" s="19">
        <f t="shared" si="50"/>
        <v>9364915.69</v>
      </c>
      <c r="J137" s="19">
        <f t="shared" si="50"/>
        <v>15800000</v>
      </c>
      <c r="K137" s="19">
        <f>K138+K142</f>
        <v>19526000</v>
      </c>
      <c r="L137" s="19">
        <f>L138+L142</f>
        <v>21939000</v>
      </c>
      <c r="M137" s="19">
        <f t="shared" si="50"/>
        <v>0</v>
      </c>
      <c r="N137" s="19">
        <f t="shared" si="50"/>
        <v>0</v>
      </c>
      <c r="O137" s="19">
        <f t="shared" si="49"/>
        <v>15800000</v>
      </c>
      <c r="P137" s="19">
        <f>P138+P142</f>
        <v>4372077.52</v>
      </c>
      <c r="Q137" s="19">
        <f t="shared" si="50"/>
        <v>0</v>
      </c>
      <c r="R137" s="19">
        <f t="shared" si="50"/>
        <v>19526000</v>
      </c>
      <c r="S137" s="19">
        <f t="shared" si="50"/>
        <v>0</v>
      </c>
      <c r="T137" s="19">
        <f t="shared" si="50"/>
        <v>21939000</v>
      </c>
      <c r="U137" s="19">
        <f t="shared" si="50"/>
        <v>0</v>
      </c>
      <c r="V137" s="19">
        <f t="shared" si="50"/>
        <v>21939000</v>
      </c>
      <c r="W137" s="19">
        <f t="shared" si="50"/>
        <v>0</v>
      </c>
    </row>
    <row r="138" spans="1:23" ht="15">
      <c r="A138" s="4" t="s">
        <v>96</v>
      </c>
      <c r="B138" s="15" t="s">
        <v>95</v>
      </c>
      <c r="C138" s="11">
        <f aca="true" t="shared" si="51" ref="C138:W140">C139</f>
        <v>3465881.78</v>
      </c>
      <c r="D138" s="11">
        <f t="shared" si="51"/>
        <v>750000</v>
      </c>
      <c r="E138" s="11">
        <f t="shared" si="51"/>
        <v>79809.71</v>
      </c>
      <c r="F138" s="11">
        <f t="shared" si="51"/>
        <v>2000</v>
      </c>
      <c r="G138" s="11">
        <f t="shared" si="51"/>
        <v>0</v>
      </c>
      <c r="H138" s="11">
        <f t="shared" si="51"/>
        <v>1000000</v>
      </c>
      <c r="I138" s="11">
        <f t="shared" si="51"/>
        <v>1410756.32</v>
      </c>
      <c r="J138" s="11">
        <f t="shared" si="51"/>
        <v>2500000</v>
      </c>
      <c r="K138" s="11">
        <f t="shared" si="51"/>
        <v>2826000</v>
      </c>
      <c r="L138" s="11">
        <f t="shared" si="51"/>
        <v>3139000</v>
      </c>
      <c r="M138" s="11">
        <f t="shared" si="51"/>
        <v>0</v>
      </c>
      <c r="N138" s="11">
        <f t="shared" si="51"/>
        <v>0</v>
      </c>
      <c r="O138" s="11">
        <f t="shared" si="49"/>
        <v>2500000</v>
      </c>
      <c r="P138" s="11">
        <f t="shared" si="51"/>
        <v>0</v>
      </c>
      <c r="Q138" s="11">
        <f t="shared" si="51"/>
        <v>0</v>
      </c>
      <c r="R138" s="11">
        <f t="shared" si="51"/>
        <v>2826000</v>
      </c>
      <c r="S138" s="11">
        <f t="shared" si="51"/>
        <v>0</v>
      </c>
      <c r="T138" s="11">
        <f t="shared" si="51"/>
        <v>3139000</v>
      </c>
      <c r="U138" s="11">
        <f t="shared" si="51"/>
        <v>0</v>
      </c>
      <c r="V138" s="11">
        <f t="shared" si="51"/>
        <v>3139000</v>
      </c>
      <c r="W138" s="11">
        <f t="shared" si="51"/>
        <v>0</v>
      </c>
    </row>
    <row r="139" spans="1:23" ht="15">
      <c r="A139" s="23" t="s">
        <v>97</v>
      </c>
      <c r="B139" s="25" t="s">
        <v>55</v>
      </c>
      <c r="C139" s="24">
        <f t="shared" si="51"/>
        <v>3465881.78</v>
      </c>
      <c r="D139" s="24">
        <f t="shared" si="51"/>
        <v>750000</v>
      </c>
      <c r="E139" s="24">
        <f t="shared" si="51"/>
        <v>79809.71</v>
      </c>
      <c r="F139" s="24">
        <f t="shared" si="51"/>
        <v>2000</v>
      </c>
      <c r="G139" s="24">
        <f t="shared" si="51"/>
        <v>0</v>
      </c>
      <c r="H139" s="24">
        <f t="shared" si="51"/>
        <v>1000000</v>
      </c>
      <c r="I139" s="24">
        <f t="shared" si="51"/>
        <v>1410756.32</v>
      </c>
      <c r="J139" s="24">
        <f t="shared" si="51"/>
        <v>2500000</v>
      </c>
      <c r="K139" s="24">
        <f t="shared" si="51"/>
        <v>2826000</v>
      </c>
      <c r="L139" s="24">
        <f t="shared" si="51"/>
        <v>3139000</v>
      </c>
      <c r="M139" s="24">
        <f t="shared" si="51"/>
        <v>0</v>
      </c>
      <c r="N139" s="24">
        <f t="shared" si="51"/>
        <v>0</v>
      </c>
      <c r="O139" s="24">
        <f t="shared" si="49"/>
        <v>2500000</v>
      </c>
      <c r="P139" s="24">
        <f t="shared" si="51"/>
        <v>0</v>
      </c>
      <c r="Q139" s="24">
        <f t="shared" si="51"/>
        <v>0</v>
      </c>
      <c r="R139" s="24">
        <v>2826000</v>
      </c>
      <c r="S139" s="24">
        <f t="shared" si="51"/>
        <v>0</v>
      </c>
      <c r="T139" s="24">
        <v>3139000</v>
      </c>
      <c r="U139" s="24">
        <f t="shared" si="51"/>
        <v>0</v>
      </c>
      <c r="V139" s="24">
        <v>3139000</v>
      </c>
      <c r="W139" s="24">
        <f t="shared" si="51"/>
        <v>0</v>
      </c>
    </row>
    <row r="140" spans="1:23" ht="15">
      <c r="A140" s="5" t="s">
        <v>98</v>
      </c>
      <c r="B140" s="16" t="s">
        <v>62</v>
      </c>
      <c r="C140" s="12">
        <f t="shared" si="51"/>
        <v>3465881.78</v>
      </c>
      <c r="D140" s="12">
        <f t="shared" si="51"/>
        <v>750000</v>
      </c>
      <c r="E140" s="12">
        <f t="shared" si="51"/>
        <v>79809.71</v>
      </c>
      <c r="F140" s="12">
        <f t="shared" si="51"/>
        <v>2000</v>
      </c>
      <c r="G140" s="12">
        <f t="shared" si="51"/>
        <v>0</v>
      </c>
      <c r="H140" s="12">
        <f t="shared" si="51"/>
        <v>1000000</v>
      </c>
      <c r="I140" s="12">
        <f t="shared" si="51"/>
        <v>1410756.32</v>
      </c>
      <c r="J140" s="12">
        <f t="shared" si="51"/>
        <v>2500000</v>
      </c>
      <c r="K140" s="12">
        <f t="shared" si="51"/>
        <v>2826000</v>
      </c>
      <c r="L140" s="12">
        <f t="shared" si="51"/>
        <v>3139000</v>
      </c>
      <c r="M140" s="12">
        <f t="shared" si="51"/>
        <v>0</v>
      </c>
      <c r="N140" s="12">
        <f t="shared" si="51"/>
        <v>0</v>
      </c>
      <c r="O140" s="12">
        <f t="shared" si="49"/>
        <v>2500000</v>
      </c>
      <c r="P140" s="12">
        <f t="shared" si="51"/>
        <v>0</v>
      </c>
      <c r="Q140" s="12">
        <f t="shared" si="51"/>
        <v>0</v>
      </c>
      <c r="R140" s="12">
        <f t="shared" si="51"/>
        <v>0</v>
      </c>
      <c r="S140" s="12">
        <f t="shared" si="51"/>
        <v>0</v>
      </c>
      <c r="T140" s="12">
        <f t="shared" si="51"/>
        <v>0</v>
      </c>
      <c r="U140" s="12">
        <f t="shared" si="51"/>
        <v>0</v>
      </c>
      <c r="V140" s="12">
        <f t="shared" si="51"/>
        <v>0</v>
      </c>
      <c r="W140" s="12">
        <f t="shared" si="51"/>
        <v>0</v>
      </c>
    </row>
    <row r="141" spans="1:23" ht="17.25" customHeight="1">
      <c r="A141" s="2" t="s">
        <v>32</v>
      </c>
      <c r="B141" s="13" t="s">
        <v>30</v>
      </c>
      <c r="C141" s="9">
        <v>3465881.78</v>
      </c>
      <c r="D141" s="20">
        <v>750000</v>
      </c>
      <c r="E141" s="9">
        <v>79809.71</v>
      </c>
      <c r="F141" s="20">
        <v>2000</v>
      </c>
      <c r="G141" s="9"/>
      <c r="H141" s="20">
        <v>1000000</v>
      </c>
      <c r="I141" s="20">
        <v>1410756.32</v>
      </c>
      <c r="J141" s="20">
        <v>2500000</v>
      </c>
      <c r="K141" s="20">
        <v>2826000</v>
      </c>
      <c r="L141" s="20">
        <v>3139000</v>
      </c>
      <c r="M141" s="20"/>
      <c r="N141" s="20"/>
      <c r="O141" s="20">
        <f t="shared" si="49"/>
        <v>2500000</v>
      </c>
      <c r="P141" s="9"/>
      <c r="Q141" s="20">
        <v>0</v>
      </c>
      <c r="R141" s="20"/>
      <c r="S141" s="20"/>
      <c r="T141" s="20"/>
      <c r="U141" s="20"/>
      <c r="V141" s="20"/>
      <c r="W141" s="20">
        <v>0</v>
      </c>
    </row>
    <row r="142" spans="1:23" ht="27" customHeight="1">
      <c r="A142" s="4" t="s">
        <v>99</v>
      </c>
      <c r="B142" s="15" t="s">
        <v>47</v>
      </c>
      <c r="C142" s="11">
        <f aca="true" t="shared" si="52" ref="C142:W143">C143</f>
        <v>11028797.889999999</v>
      </c>
      <c r="D142" s="11">
        <f t="shared" si="52"/>
        <v>13150000</v>
      </c>
      <c r="E142" s="11">
        <f t="shared" si="52"/>
        <v>19664993.43</v>
      </c>
      <c r="F142" s="11">
        <f t="shared" si="52"/>
        <v>15980000</v>
      </c>
      <c r="G142" s="11">
        <f t="shared" si="52"/>
        <v>17120724.330000002</v>
      </c>
      <c r="H142" s="11">
        <f t="shared" si="52"/>
        <v>16700000</v>
      </c>
      <c r="I142" s="11">
        <f t="shared" si="52"/>
        <v>7954159.37</v>
      </c>
      <c r="J142" s="11">
        <f t="shared" si="52"/>
        <v>13300000</v>
      </c>
      <c r="K142" s="11">
        <f t="shared" si="52"/>
        <v>16700000</v>
      </c>
      <c r="L142" s="11">
        <f t="shared" si="52"/>
        <v>18800000</v>
      </c>
      <c r="M142" s="11">
        <f t="shared" si="52"/>
        <v>0</v>
      </c>
      <c r="N142" s="11">
        <f t="shared" si="52"/>
        <v>0</v>
      </c>
      <c r="O142" s="11">
        <f t="shared" si="49"/>
        <v>13300000</v>
      </c>
      <c r="P142" s="11">
        <f t="shared" si="52"/>
        <v>4372077.52</v>
      </c>
      <c r="Q142" s="11">
        <f t="shared" si="52"/>
        <v>0</v>
      </c>
      <c r="R142" s="11">
        <f t="shared" si="52"/>
        <v>16700000</v>
      </c>
      <c r="S142" s="11">
        <f t="shared" si="52"/>
        <v>0</v>
      </c>
      <c r="T142" s="11">
        <f t="shared" si="52"/>
        <v>18800000</v>
      </c>
      <c r="U142" s="11">
        <f t="shared" si="52"/>
        <v>0</v>
      </c>
      <c r="V142" s="11">
        <f t="shared" si="52"/>
        <v>18800000</v>
      </c>
      <c r="W142" s="11">
        <f t="shared" si="52"/>
        <v>0</v>
      </c>
    </row>
    <row r="143" spans="1:23" ht="14.25" customHeight="1">
      <c r="A143" s="23" t="s">
        <v>100</v>
      </c>
      <c r="B143" s="25" t="s">
        <v>55</v>
      </c>
      <c r="C143" s="24">
        <f aca="true" t="shared" si="53" ref="C143:W143">C144+C146+C152</f>
        <v>11028797.889999999</v>
      </c>
      <c r="D143" s="24">
        <f t="shared" si="53"/>
        <v>13150000</v>
      </c>
      <c r="E143" s="24">
        <f t="shared" si="53"/>
        <v>19664993.43</v>
      </c>
      <c r="F143" s="24">
        <f t="shared" si="53"/>
        <v>15980000</v>
      </c>
      <c r="G143" s="24">
        <f t="shared" si="53"/>
        <v>17120724.330000002</v>
      </c>
      <c r="H143" s="24">
        <f t="shared" si="53"/>
        <v>16700000</v>
      </c>
      <c r="I143" s="24">
        <f t="shared" si="53"/>
        <v>7954159.37</v>
      </c>
      <c r="J143" s="24">
        <f t="shared" si="53"/>
        <v>13300000</v>
      </c>
      <c r="K143" s="24">
        <f t="shared" si="53"/>
        <v>16700000</v>
      </c>
      <c r="L143" s="24">
        <f t="shared" si="53"/>
        <v>18800000</v>
      </c>
      <c r="M143" s="24">
        <f t="shared" si="53"/>
        <v>0</v>
      </c>
      <c r="N143" s="24">
        <f t="shared" si="53"/>
        <v>0</v>
      </c>
      <c r="O143" s="24">
        <f t="shared" si="49"/>
        <v>13300000</v>
      </c>
      <c r="P143" s="24">
        <f>P144+P146+P152</f>
        <v>4372077.52</v>
      </c>
      <c r="Q143" s="24">
        <f t="shared" si="53"/>
        <v>0</v>
      </c>
      <c r="R143" s="24">
        <v>16700000</v>
      </c>
      <c r="S143" s="24">
        <f t="shared" si="52"/>
        <v>0</v>
      </c>
      <c r="T143" s="24">
        <v>18800000</v>
      </c>
      <c r="U143" s="24">
        <f t="shared" si="52"/>
        <v>0</v>
      </c>
      <c r="V143" s="24">
        <v>18800000</v>
      </c>
      <c r="W143" s="24">
        <f t="shared" si="53"/>
        <v>0</v>
      </c>
    </row>
    <row r="144" spans="1:23" ht="22.5" customHeight="1">
      <c r="A144" s="5" t="s">
        <v>102</v>
      </c>
      <c r="B144" s="16" t="s">
        <v>101</v>
      </c>
      <c r="C144" s="12">
        <f aca="true" t="shared" si="54" ref="C144:W144">C145</f>
        <v>0</v>
      </c>
      <c r="D144" s="12">
        <f t="shared" si="54"/>
        <v>0</v>
      </c>
      <c r="E144" s="12">
        <f t="shared" si="54"/>
        <v>0</v>
      </c>
      <c r="F144" s="12">
        <f t="shared" si="54"/>
        <v>0</v>
      </c>
      <c r="G144" s="12">
        <f t="shared" si="54"/>
        <v>0</v>
      </c>
      <c r="H144" s="12">
        <f t="shared" si="54"/>
        <v>0</v>
      </c>
      <c r="I144" s="12"/>
      <c r="J144" s="12"/>
      <c r="K144" s="12">
        <f t="shared" si="54"/>
        <v>0</v>
      </c>
      <c r="L144" s="12">
        <f t="shared" si="54"/>
        <v>0</v>
      </c>
      <c r="M144" s="12">
        <f t="shared" si="54"/>
        <v>0</v>
      </c>
      <c r="N144" s="12">
        <f t="shared" si="54"/>
        <v>0</v>
      </c>
      <c r="O144" s="12">
        <f t="shared" si="49"/>
        <v>0</v>
      </c>
      <c r="P144" s="12">
        <f t="shared" si="54"/>
        <v>0</v>
      </c>
      <c r="Q144" s="12">
        <f t="shared" si="54"/>
        <v>0</v>
      </c>
      <c r="R144" s="12">
        <f t="shared" si="54"/>
        <v>0</v>
      </c>
      <c r="S144" s="12">
        <f t="shared" si="54"/>
        <v>0</v>
      </c>
      <c r="T144" s="12">
        <f t="shared" si="54"/>
        <v>0</v>
      </c>
      <c r="U144" s="12">
        <f t="shared" si="54"/>
        <v>0</v>
      </c>
      <c r="V144" s="12">
        <f t="shared" si="54"/>
        <v>0</v>
      </c>
      <c r="W144" s="12">
        <f t="shared" si="54"/>
        <v>0</v>
      </c>
    </row>
    <row r="145" spans="1:23" ht="17.25" customHeight="1">
      <c r="A145" s="2" t="s">
        <v>33</v>
      </c>
      <c r="B145" s="13" t="s">
        <v>34</v>
      </c>
      <c r="C145" s="9">
        <v>0</v>
      </c>
      <c r="D145" s="20">
        <v>0</v>
      </c>
      <c r="E145" s="9">
        <v>0</v>
      </c>
      <c r="F145" s="20">
        <v>0</v>
      </c>
      <c r="G145" s="9">
        <v>0</v>
      </c>
      <c r="H145" s="20">
        <v>0</v>
      </c>
      <c r="I145" s="20"/>
      <c r="J145" s="20"/>
      <c r="K145" s="20">
        <v>0</v>
      </c>
      <c r="L145" s="20">
        <v>0</v>
      </c>
      <c r="M145" s="20">
        <v>0</v>
      </c>
      <c r="N145" s="20">
        <v>0</v>
      </c>
      <c r="O145" s="20">
        <f t="shared" si="49"/>
        <v>0</v>
      </c>
      <c r="P145" s="9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</row>
    <row r="146" spans="1:23" ht="15">
      <c r="A146" s="5" t="s">
        <v>103</v>
      </c>
      <c r="B146" s="16" t="s">
        <v>62</v>
      </c>
      <c r="C146" s="12">
        <f>SUM(C147:C151)</f>
        <v>9013330.86</v>
      </c>
      <c r="D146" s="12">
        <f>SUM(D147:D151)</f>
        <v>12150000</v>
      </c>
      <c r="E146" s="12">
        <f>SUM(E147:E151)</f>
        <v>18085080.82</v>
      </c>
      <c r="F146" s="12">
        <f aca="true" t="shared" si="55" ref="F146:W146">SUM(F147:F151)</f>
        <v>14480000</v>
      </c>
      <c r="G146" s="12">
        <f t="shared" si="55"/>
        <v>15170999.07</v>
      </c>
      <c r="H146" s="12">
        <f t="shared" si="55"/>
        <v>15200000</v>
      </c>
      <c r="I146" s="12">
        <f t="shared" si="55"/>
        <v>3873159.27</v>
      </c>
      <c r="J146" s="12">
        <f t="shared" si="55"/>
        <v>11300000</v>
      </c>
      <c r="K146" s="12">
        <f>SUM(K147:K151)</f>
        <v>14200000</v>
      </c>
      <c r="L146" s="12">
        <f>SUM(L147:L151)</f>
        <v>16200000</v>
      </c>
      <c r="M146" s="12">
        <f t="shared" si="55"/>
        <v>0</v>
      </c>
      <c r="N146" s="12">
        <f t="shared" si="55"/>
        <v>0</v>
      </c>
      <c r="O146" s="12">
        <f t="shared" si="49"/>
        <v>11300000</v>
      </c>
      <c r="P146" s="12">
        <f>SUM(P147:P151)</f>
        <v>3983647.25</v>
      </c>
      <c r="Q146" s="12">
        <f t="shared" si="55"/>
        <v>0</v>
      </c>
      <c r="R146" s="12">
        <f>SUM(R147:R151)</f>
        <v>0</v>
      </c>
      <c r="S146" s="12">
        <f t="shared" si="55"/>
        <v>0</v>
      </c>
      <c r="T146" s="12">
        <f>SUM(T147:T151)</f>
        <v>0</v>
      </c>
      <c r="U146" s="12">
        <f t="shared" si="55"/>
        <v>0</v>
      </c>
      <c r="V146" s="12">
        <f t="shared" si="55"/>
        <v>0</v>
      </c>
      <c r="W146" s="12">
        <f t="shared" si="55"/>
        <v>0</v>
      </c>
    </row>
    <row r="147" spans="1:23" ht="15">
      <c r="A147" s="2" t="s">
        <v>35</v>
      </c>
      <c r="B147" s="13" t="s">
        <v>130</v>
      </c>
      <c r="C147" s="9">
        <v>151453</v>
      </c>
      <c r="D147" s="20">
        <v>100000</v>
      </c>
      <c r="E147" s="9">
        <v>81420</v>
      </c>
      <c r="F147" s="20">
        <v>100000</v>
      </c>
      <c r="G147" s="9">
        <v>17995</v>
      </c>
      <c r="H147" s="20">
        <v>100000</v>
      </c>
      <c r="I147" s="20">
        <v>114224</v>
      </c>
      <c r="J147" s="20">
        <v>200000</v>
      </c>
      <c r="K147" s="20">
        <v>100000</v>
      </c>
      <c r="L147" s="20">
        <v>100000</v>
      </c>
      <c r="M147" s="20"/>
      <c r="N147" s="20"/>
      <c r="O147" s="20">
        <f t="shared" si="49"/>
        <v>200000</v>
      </c>
      <c r="P147" s="9"/>
      <c r="Q147" s="20">
        <v>0</v>
      </c>
      <c r="R147" s="20"/>
      <c r="S147" s="20"/>
      <c r="T147" s="20"/>
      <c r="U147" s="20"/>
      <c r="V147" s="20"/>
      <c r="W147" s="20">
        <v>0</v>
      </c>
    </row>
    <row r="148" spans="1:23" ht="15">
      <c r="A148" s="2" t="s">
        <v>36</v>
      </c>
      <c r="B148" s="13" t="s">
        <v>150</v>
      </c>
      <c r="C148" s="9">
        <v>8861877.86</v>
      </c>
      <c r="D148" s="20">
        <v>11950000</v>
      </c>
      <c r="E148" s="9">
        <v>18003660.82</v>
      </c>
      <c r="F148" s="20">
        <v>14280000</v>
      </c>
      <c r="G148" s="9">
        <v>15153004.07</v>
      </c>
      <c r="H148" s="20">
        <v>15000000</v>
      </c>
      <c r="I148" s="20">
        <v>3758935.27</v>
      </c>
      <c r="J148" s="20">
        <v>11000000</v>
      </c>
      <c r="K148" s="20">
        <v>14000000</v>
      </c>
      <c r="L148" s="20">
        <v>16000000</v>
      </c>
      <c r="M148" s="20"/>
      <c r="N148" s="20"/>
      <c r="O148" s="20">
        <f t="shared" si="49"/>
        <v>11000000</v>
      </c>
      <c r="P148" s="9">
        <v>3983647.25</v>
      </c>
      <c r="Q148" s="20">
        <v>0</v>
      </c>
      <c r="R148" s="20"/>
      <c r="S148" s="20"/>
      <c r="T148" s="20"/>
      <c r="U148" s="20"/>
      <c r="V148" s="20"/>
      <c r="W148" s="20">
        <v>0</v>
      </c>
    </row>
    <row r="149" spans="1:23" ht="15">
      <c r="A149" s="2" t="s">
        <v>37</v>
      </c>
      <c r="B149" s="13" t="s">
        <v>38</v>
      </c>
      <c r="C149" s="9">
        <v>0</v>
      </c>
      <c r="D149" s="20">
        <v>0</v>
      </c>
      <c r="E149" s="9"/>
      <c r="F149" s="20"/>
      <c r="G149" s="9"/>
      <c r="H149" s="20"/>
      <c r="I149" s="20"/>
      <c r="J149" s="20"/>
      <c r="K149" s="20"/>
      <c r="L149" s="20"/>
      <c r="M149" s="20"/>
      <c r="N149" s="20"/>
      <c r="O149" s="20">
        <f t="shared" si="49"/>
        <v>0</v>
      </c>
      <c r="P149" s="9"/>
      <c r="Q149" s="20">
        <v>0</v>
      </c>
      <c r="R149" s="20"/>
      <c r="S149" s="20"/>
      <c r="T149" s="20"/>
      <c r="U149" s="20"/>
      <c r="V149" s="20"/>
      <c r="W149" s="20">
        <v>0</v>
      </c>
    </row>
    <row r="150" spans="1:23" ht="15">
      <c r="A150" s="2" t="s">
        <v>39</v>
      </c>
      <c r="B150" s="13" t="s">
        <v>40</v>
      </c>
      <c r="C150" s="9">
        <v>0</v>
      </c>
      <c r="D150" s="20">
        <v>0</v>
      </c>
      <c r="E150" s="9"/>
      <c r="F150" s="20"/>
      <c r="G150" s="9"/>
      <c r="H150" s="30"/>
      <c r="I150" s="30"/>
      <c r="J150" s="30"/>
      <c r="K150" s="30"/>
      <c r="L150" s="30"/>
      <c r="M150" s="20"/>
      <c r="N150" s="20"/>
      <c r="O150" s="20">
        <f t="shared" si="49"/>
        <v>0</v>
      </c>
      <c r="P150" s="9"/>
      <c r="Q150" s="20">
        <v>0</v>
      </c>
      <c r="R150" s="20"/>
      <c r="S150" s="20"/>
      <c r="T150" s="20"/>
      <c r="U150" s="20"/>
      <c r="V150" s="20"/>
      <c r="W150" s="20">
        <v>0</v>
      </c>
    </row>
    <row r="151" spans="1:23" ht="15.75" thickBot="1">
      <c r="A151" s="27" t="s">
        <v>41</v>
      </c>
      <c r="B151" s="28" t="s">
        <v>31</v>
      </c>
      <c r="C151" s="9">
        <v>0</v>
      </c>
      <c r="D151" s="20">
        <v>100000</v>
      </c>
      <c r="E151" s="29"/>
      <c r="F151" s="30">
        <v>100000</v>
      </c>
      <c r="G151" s="9"/>
      <c r="H151" s="30">
        <v>100000</v>
      </c>
      <c r="I151" s="30"/>
      <c r="J151" s="30">
        <v>100000</v>
      </c>
      <c r="K151" s="30">
        <v>100000</v>
      </c>
      <c r="L151" s="30">
        <v>100000</v>
      </c>
      <c r="M151" s="20"/>
      <c r="N151" s="20"/>
      <c r="O151" s="20">
        <f t="shared" si="49"/>
        <v>100000</v>
      </c>
      <c r="P151" s="9"/>
      <c r="Q151" s="20">
        <v>0</v>
      </c>
      <c r="R151" s="30"/>
      <c r="S151" s="30"/>
      <c r="T151" s="30"/>
      <c r="U151" s="30"/>
      <c r="V151" s="30"/>
      <c r="W151" s="30">
        <v>0</v>
      </c>
    </row>
    <row r="152" spans="1:23" ht="15">
      <c r="A152" s="32" t="s">
        <v>104</v>
      </c>
      <c r="B152" s="32" t="s">
        <v>94</v>
      </c>
      <c r="C152" s="12">
        <f>SUM(C156:C158)</f>
        <v>2015467.03</v>
      </c>
      <c r="D152" s="36">
        <f>SUM(D156:D158)</f>
        <v>1000000</v>
      </c>
      <c r="E152" s="38">
        <f>SUM(E154:E159)</f>
        <v>1579912.61</v>
      </c>
      <c r="F152" s="38">
        <f>SUM(F153:F159)</f>
        <v>1500000</v>
      </c>
      <c r="G152" s="38">
        <f aca="true" t="shared" si="56" ref="G152:W152">SUM(G153:G159)</f>
        <v>1949725.26</v>
      </c>
      <c r="H152" s="38">
        <f t="shared" si="56"/>
        <v>1500000</v>
      </c>
      <c r="I152" s="38">
        <f t="shared" si="56"/>
        <v>4081000.1</v>
      </c>
      <c r="J152" s="38">
        <f t="shared" si="56"/>
        <v>2000000</v>
      </c>
      <c r="K152" s="38">
        <f t="shared" si="56"/>
        <v>2500000</v>
      </c>
      <c r="L152" s="38">
        <f t="shared" si="56"/>
        <v>2600000</v>
      </c>
      <c r="M152" s="38">
        <f t="shared" si="56"/>
        <v>0</v>
      </c>
      <c r="N152" s="38">
        <f t="shared" si="56"/>
        <v>0</v>
      </c>
      <c r="O152" s="38">
        <f t="shared" si="49"/>
        <v>2000000</v>
      </c>
      <c r="P152" s="38">
        <f t="shared" si="56"/>
        <v>388430.27</v>
      </c>
      <c r="Q152" s="38">
        <f t="shared" si="56"/>
        <v>0</v>
      </c>
      <c r="R152" s="38">
        <f t="shared" si="56"/>
        <v>0</v>
      </c>
      <c r="S152" s="38">
        <f t="shared" si="56"/>
        <v>0</v>
      </c>
      <c r="T152" s="38">
        <f t="shared" si="56"/>
        <v>0</v>
      </c>
      <c r="U152" s="38">
        <f t="shared" si="56"/>
        <v>0</v>
      </c>
      <c r="V152" s="38">
        <f t="shared" si="56"/>
        <v>0</v>
      </c>
      <c r="W152" s="38">
        <f t="shared" si="56"/>
        <v>0</v>
      </c>
    </row>
    <row r="153" spans="1:23" ht="17.25" customHeight="1" thickBot="1">
      <c r="A153" s="3" t="s">
        <v>279</v>
      </c>
      <c r="B153" s="14" t="s">
        <v>130</v>
      </c>
      <c r="C153" s="10">
        <v>0</v>
      </c>
      <c r="D153" s="21">
        <v>0</v>
      </c>
      <c r="E153" s="10">
        <v>0</v>
      </c>
      <c r="F153" s="21">
        <v>0</v>
      </c>
      <c r="G153" s="10">
        <v>0</v>
      </c>
      <c r="H153" s="21"/>
      <c r="I153" s="21">
        <v>3688825.03</v>
      </c>
      <c r="J153" s="21"/>
      <c r="K153" s="21">
        <v>0</v>
      </c>
      <c r="L153" s="21">
        <v>0</v>
      </c>
      <c r="M153" s="21">
        <v>0</v>
      </c>
      <c r="N153" s="21">
        <v>0</v>
      </c>
      <c r="O153" s="21">
        <f t="shared" si="49"/>
        <v>0</v>
      </c>
      <c r="P153" s="21">
        <v>183818.27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</row>
    <row r="154" spans="1:23" ht="15">
      <c r="A154" s="2" t="s">
        <v>227</v>
      </c>
      <c r="B154" s="34" t="s">
        <v>134</v>
      </c>
      <c r="C154" s="33"/>
      <c r="D154" s="37"/>
      <c r="E154" s="9">
        <v>153695</v>
      </c>
      <c r="F154" s="9"/>
      <c r="G154" s="33"/>
      <c r="H154" s="9"/>
      <c r="I154" s="9"/>
      <c r="J154" s="9"/>
      <c r="K154" s="9"/>
      <c r="L154" s="9"/>
      <c r="M154" s="31"/>
      <c r="N154" s="31"/>
      <c r="O154" s="31">
        <f t="shared" si="49"/>
        <v>0</v>
      </c>
      <c r="P154" s="33"/>
      <c r="Q154" s="31"/>
      <c r="R154" s="9"/>
      <c r="S154" s="9"/>
      <c r="T154" s="9"/>
      <c r="U154" s="9"/>
      <c r="V154" s="9"/>
      <c r="W154" s="9"/>
    </row>
    <row r="155" spans="1:23" ht="15">
      <c r="A155" s="2" t="s">
        <v>225</v>
      </c>
      <c r="B155" s="34" t="s">
        <v>226</v>
      </c>
      <c r="C155" s="33"/>
      <c r="D155" s="37"/>
      <c r="E155" s="9">
        <v>53513</v>
      </c>
      <c r="F155" s="9"/>
      <c r="G155" s="33">
        <v>46020</v>
      </c>
      <c r="H155" s="9"/>
      <c r="I155" s="9"/>
      <c r="J155" s="9"/>
      <c r="K155" s="9"/>
      <c r="L155" s="9"/>
      <c r="M155" s="31"/>
      <c r="N155" s="31"/>
      <c r="O155" s="31">
        <f t="shared" si="49"/>
        <v>0</v>
      </c>
      <c r="P155" s="33"/>
      <c r="Q155" s="31"/>
      <c r="R155" s="9"/>
      <c r="S155" s="9"/>
      <c r="T155" s="9"/>
      <c r="U155" s="9"/>
      <c r="V155" s="9"/>
      <c r="W155" s="9"/>
    </row>
    <row r="156" spans="1:23" ht="15">
      <c r="A156" s="2" t="s">
        <v>42</v>
      </c>
      <c r="B156" s="2" t="s">
        <v>150</v>
      </c>
      <c r="C156" s="33">
        <v>1304415.33</v>
      </c>
      <c r="D156" s="37">
        <v>0</v>
      </c>
      <c r="E156" s="9">
        <v>853897.8</v>
      </c>
      <c r="F156" s="9"/>
      <c r="G156" s="33">
        <v>1798572.58</v>
      </c>
      <c r="H156" s="9"/>
      <c r="I156" s="9"/>
      <c r="J156" s="9"/>
      <c r="K156" s="9"/>
      <c r="L156" s="9"/>
      <c r="M156" s="31"/>
      <c r="N156" s="31"/>
      <c r="O156" s="31">
        <f t="shared" si="49"/>
        <v>0</v>
      </c>
      <c r="P156" s="33"/>
      <c r="Q156" s="31">
        <v>0</v>
      </c>
      <c r="R156" s="9"/>
      <c r="S156" s="9"/>
      <c r="T156" s="9"/>
      <c r="U156" s="9"/>
      <c r="V156" s="9">
        <v>0</v>
      </c>
      <c r="W156" s="9">
        <v>0</v>
      </c>
    </row>
    <row r="157" spans="1:23" ht="15">
      <c r="A157" s="2" t="s">
        <v>229</v>
      </c>
      <c r="B157" s="26" t="s">
        <v>30</v>
      </c>
      <c r="C157" s="33"/>
      <c r="D157" s="37"/>
      <c r="E157" s="9"/>
      <c r="F157" s="9"/>
      <c r="G157" s="33">
        <v>105132.68</v>
      </c>
      <c r="H157" s="9"/>
      <c r="I157" s="9"/>
      <c r="J157" s="9"/>
      <c r="K157" s="9"/>
      <c r="L157" s="9"/>
      <c r="M157" s="31"/>
      <c r="N157" s="31"/>
      <c r="O157" s="31">
        <f t="shared" si="49"/>
        <v>0</v>
      </c>
      <c r="P157" s="33"/>
      <c r="Q157" s="31"/>
      <c r="R157" s="9"/>
      <c r="S157" s="9"/>
      <c r="T157" s="9"/>
      <c r="U157" s="9"/>
      <c r="V157" s="9"/>
      <c r="W157" s="9"/>
    </row>
    <row r="158" spans="1:23" ht="15">
      <c r="A158" s="2" t="s">
        <v>43</v>
      </c>
      <c r="B158" s="2" t="s">
        <v>31</v>
      </c>
      <c r="C158" s="33">
        <v>711051.7</v>
      </c>
      <c r="D158" s="37">
        <v>1000000</v>
      </c>
      <c r="E158" s="9">
        <v>294488.81</v>
      </c>
      <c r="F158" s="9">
        <v>1500000</v>
      </c>
      <c r="G158" s="33"/>
      <c r="H158" s="9">
        <v>1500000</v>
      </c>
      <c r="I158" s="9">
        <v>275658.18</v>
      </c>
      <c r="J158" s="9">
        <v>2000000</v>
      </c>
      <c r="K158" s="9">
        <v>2500000</v>
      </c>
      <c r="L158" s="9">
        <v>2600000</v>
      </c>
      <c r="M158" s="31"/>
      <c r="N158" s="31"/>
      <c r="O158" s="31">
        <f t="shared" si="49"/>
        <v>2000000</v>
      </c>
      <c r="P158" s="33">
        <v>204612</v>
      </c>
      <c r="Q158" s="31">
        <v>0</v>
      </c>
      <c r="R158" s="9"/>
      <c r="S158" s="9"/>
      <c r="T158" s="9"/>
      <c r="U158" s="9"/>
      <c r="V158" s="9">
        <v>0</v>
      </c>
      <c r="W158" s="9">
        <v>0</v>
      </c>
    </row>
    <row r="159" spans="1:23" ht="15.75" thickBot="1">
      <c r="A159" s="3" t="s">
        <v>228</v>
      </c>
      <c r="B159" s="35" t="s">
        <v>134</v>
      </c>
      <c r="C159" s="33">
        <v>711051.7</v>
      </c>
      <c r="D159" s="37">
        <v>1000000</v>
      </c>
      <c r="E159" s="10">
        <v>224318</v>
      </c>
      <c r="F159" s="10"/>
      <c r="G159" s="33"/>
      <c r="H159" s="10"/>
      <c r="I159" s="10">
        <v>116516.89</v>
      </c>
      <c r="J159" s="10"/>
      <c r="K159" s="10"/>
      <c r="L159" s="10"/>
      <c r="M159" s="31"/>
      <c r="N159" s="31"/>
      <c r="O159" s="31">
        <f t="shared" si="49"/>
        <v>0</v>
      </c>
      <c r="P159" s="33"/>
      <c r="Q159" s="31">
        <v>0</v>
      </c>
      <c r="R159" s="10"/>
      <c r="S159" s="10"/>
      <c r="T159" s="10"/>
      <c r="U159" s="10"/>
      <c r="V159" s="10">
        <v>0</v>
      </c>
      <c r="W159" s="10">
        <v>0</v>
      </c>
    </row>
    <row r="160" spans="8:12" ht="15.75" thickBot="1">
      <c r="H160" s="10"/>
      <c r="I160" s="44"/>
      <c r="J160" s="44"/>
      <c r="K160" s="44"/>
      <c r="L160" s="44"/>
    </row>
    <row r="161" ht="15.75" thickBot="1"/>
    <row r="162" spans="1:23" ht="24" customHeight="1" thickBot="1">
      <c r="A162" s="43"/>
      <c r="B162" s="43"/>
      <c r="C162" s="44"/>
      <c r="E162"/>
      <c r="F162" s="221" t="s">
        <v>273</v>
      </c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3"/>
      <c r="R162" s="224">
        <v>2016</v>
      </c>
      <c r="S162" s="225"/>
      <c r="T162" s="224">
        <v>2017</v>
      </c>
      <c r="U162" s="225"/>
      <c r="V162" s="224">
        <v>2018</v>
      </c>
      <c r="W162" s="225"/>
    </row>
    <row r="163" spans="2:23" ht="58.5" customHeight="1" thickBot="1">
      <c r="B163" s="43"/>
      <c r="D163" s="8" t="s">
        <v>204</v>
      </c>
      <c r="E163" s="8" t="s">
        <v>221</v>
      </c>
      <c r="F163" s="8" t="s">
        <v>222</v>
      </c>
      <c r="G163" s="8" t="s">
        <v>271</v>
      </c>
      <c r="H163" s="8" t="s">
        <v>272</v>
      </c>
      <c r="I163" s="75" t="s">
        <v>345</v>
      </c>
      <c r="J163" s="75" t="s">
        <v>322</v>
      </c>
      <c r="K163" s="76" t="s">
        <v>277</v>
      </c>
      <c r="L163" s="76" t="s">
        <v>280</v>
      </c>
      <c r="M163" s="7" t="s">
        <v>0</v>
      </c>
      <c r="N163" s="7" t="s">
        <v>1</v>
      </c>
      <c r="O163" s="7" t="s">
        <v>3</v>
      </c>
      <c r="P163" s="75" t="s">
        <v>344</v>
      </c>
      <c r="Q163" s="7" t="s">
        <v>2</v>
      </c>
      <c r="R163" s="39" t="s">
        <v>274</v>
      </c>
      <c r="S163" s="22" t="s">
        <v>4</v>
      </c>
      <c r="T163" s="39" t="s">
        <v>275</v>
      </c>
      <c r="U163" s="22" t="s">
        <v>4</v>
      </c>
      <c r="V163" s="39" t="s">
        <v>276</v>
      </c>
      <c r="W163" s="22" t="s">
        <v>4</v>
      </c>
    </row>
    <row r="164" ht="16.5" customHeight="1">
      <c r="C164" s="45"/>
    </row>
    <row r="165" spans="1:23" ht="18.75" hidden="1">
      <c r="A165" s="46" t="s">
        <v>231</v>
      </c>
      <c r="B165" s="47" t="s">
        <v>44</v>
      </c>
      <c r="C165" s="48" t="s">
        <v>232</v>
      </c>
      <c r="D165" s="49">
        <f>D166+D167+D168+D169</f>
        <v>0</v>
      </c>
      <c r="E165" s="49">
        <f aca="true" t="shared" si="57" ref="E165:W165">E166+E167+E168+E169</f>
        <v>0</v>
      </c>
      <c r="F165" s="49">
        <f t="shared" si="57"/>
        <v>0</v>
      </c>
      <c r="G165" s="49"/>
      <c r="H165" s="49">
        <f t="shared" si="57"/>
        <v>0</v>
      </c>
      <c r="I165" s="49"/>
      <c r="J165" s="49"/>
      <c r="K165" s="49"/>
      <c r="L165" s="49"/>
      <c r="M165" s="49">
        <f t="shared" si="57"/>
        <v>0</v>
      </c>
      <c r="N165" s="49">
        <f t="shared" si="57"/>
        <v>0</v>
      </c>
      <c r="O165" s="49">
        <f t="shared" si="57"/>
        <v>0</v>
      </c>
      <c r="P165" s="49"/>
      <c r="Q165" s="49">
        <f t="shared" si="57"/>
        <v>0</v>
      </c>
      <c r="R165" s="49">
        <f t="shared" si="57"/>
        <v>0</v>
      </c>
      <c r="S165" s="49">
        <f t="shared" si="57"/>
        <v>0</v>
      </c>
      <c r="T165" s="49">
        <f t="shared" si="57"/>
        <v>0</v>
      </c>
      <c r="U165" s="49">
        <f t="shared" si="57"/>
        <v>0</v>
      </c>
      <c r="V165" s="49">
        <f t="shared" si="57"/>
        <v>0</v>
      </c>
      <c r="W165" s="49">
        <f t="shared" si="57"/>
        <v>0</v>
      </c>
    </row>
    <row r="166" spans="1:23" ht="15.75" hidden="1">
      <c r="A166" s="50">
        <v>1</v>
      </c>
      <c r="B166" s="51" t="s">
        <v>48</v>
      </c>
      <c r="C166" s="52" t="s">
        <v>232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</row>
    <row r="167" spans="1:23" ht="15.75" hidden="1">
      <c r="A167" s="50">
        <v>2</v>
      </c>
      <c r="B167" s="51" t="s">
        <v>233</v>
      </c>
      <c r="C167" s="52" t="s">
        <v>232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</row>
    <row r="168" spans="1:23" ht="15.75" hidden="1">
      <c r="A168" s="50">
        <v>3</v>
      </c>
      <c r="B168" s="51" t="s">
        <v>234</v>
      </c>
      <c r="C168" s="52" t="s">
        <v>232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</row>
    <row r="169" spans="1:23" ht="15.75" hidden="1">
      <c r="A169" s="50">
        <v>4</v>
      </c>
      <c r="B169" s="51" t="s">
        <v>235</v>
      </c>
      <c r="C169" s="52" t="s">
        <v>232</v>
      </c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</row>
    <row r="170" spans="1:23" ht="15.75" hidden="1">
      <c r="A170" s="53">
        <v>5</v>
      </c>
      <c r="B170" s="51" t="s">
        <v>236</v>
      </c>
      <c r="C170" s="54"/>
      <c r="D170" s="41"/>
      <c r="E170" s="31"/>
      <c r="F170" s="31"/>
      <c r="G170" s="31"/>
      <c r="H170" s="31"/>
      <c r="I170" s="31"/>
      <c r="J170" s="31"/>
      <c r="K170" s="31"/>
      <c r="L170" s="31"/>
      <c r="M170" s="41"/>
      <c r="N170" s="41"/>
      <c r="O170" s="41"/>
      <c r="P170" s="41"/>
      <c r="Q170" s="41"/>
      <c r="R170" s="31"/>
      <c r="S170" s="41"/>
      <c r="T170" s="31"/>
      <c r="U170" s="41"/>
      <c r="V170" s="41"/>
      <c r="W170" s="40"/>
    </row>
    <row r="171" spans="1:23" ht="16.5" hidden="1" thickBot="1">
      <c r="A171" s="55" t="s">
        <v>237</v>
      </c>
      <c r="B171" s="56" t="s">
        <v>238</v>
      </c>
      <c r="C171" s="52" t="s">
        <v>232</v>
      </c>
      <c r="D171" s="57">
        <f>D172+D173+D174+D175</f>
        <v>0</v>
      </c>
      <c r="E171" s="57">
        <f aca="true" t="shared" si="58" ref="E171:W171">E172+E173+E174+E175</f>
        <v>0</v>
      </c>
      <c r="F171" s="57">
        <f t="shared" si="58"/>
        <v>0</v>
      </c>
      <c r="G171" s="57"/>
      <c r="H171" s="57">
        <f t="shared" si="58"/>
        <v>0</v>
      </c>
      <c r="I171" s="57"/>
      <c r="J171" s="57"/>
      <c r="K171" s="57"/>
      <c r="L171" s="57"/>
      <c r="M171" s="57">
        <f t="shared" si="58"/>
        <v>0</v>
      </c>
      <c r="N171" s="57">
        <f t="shared" si="58"/>
        <v>0</v>
      </c>
      <c r="O171" s="57">
        <f t="shared" si="58"/>
        <v>0</v>
      </c>
      <c r="P171" s="57"/>
      <c r="Q171" s="57">
        <f t="shared" si="58"/>
        <v>0</v>
      </c>
      <c r="R171" s="57">
        <f t="shared" si="58"/>
        <v>0</v>
      </c>
      <c r="S171" s="57">
        <f t="shared" si="58"/>
        <v>0</v>
      </c>
      <c r="T171" s="57">
        <f t="shared" si="58"/>
        <v>0</v>
      </c>
      <c r="U171" s="57">
        <f t="shared" si="58"/>
        <v>0</v>
      </c>
      <c r="V171" s="57">
        <f t="shared" si="58"/>
        <v>0</v>
      </c>
      <c r="W171" s="57">
        <f t="shared" si="58"/>
        <v>0</v>
      </c>
    </row>
    <row r="172" spans="1:23" ht="15.75" hidden="1">
      <c r="A172" s="58">
        <v>1</v>
      </c>
      <c r="B172" s="51" t="s">
        <v>48</v>
      </c>
      <c r="C172" s="52" t="s">
        <v>232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</row>
    <row r="173" spans="1:23" ht="15.75" hidden="1">
      <c r="A173" s="50">
        <v>2</v>
      </c>
      <c r="B173" s="51" t="s">
        <v>239</v>
      </c>
      <c r="C173" s="52" t="s">
        <v>232</v>
      </c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</row>
    <row r="174" spans="1:23" ht="15.75" hidden="1">
      <c r="A174" s="50">
        <v>3</v>
      </c>
      <c r="B174" s="51" t="s">
        <v>234</v>
      </c>
      <c r="C174" s="52" t="s">
        <v>232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</row>
    <row r="175" spans="1:23" ht="15.75" hidden="1">
      <c r="A175" s="53">
        <v>4</v>
      </c>
      <c r="B175" s="51" t="s">
        <v>235</v>
      </c>
      <c r="C175" s="54" t="s">
        <v>232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</row>
    <row r="176" spans="1:23" ht="19.5" hidden="1" thickBot="1">
      <c r="A176" s="59" t="s">
        <v>240</v>
      </c>
      <c r="B176" s="60" t="s">
        <v>241</v>
      </c>
      <c r="C176" s="54" t="s">
        <v>232</v>
      </c>
      <c r="D176" s="61">
        <f>D177+D178+D179+D180+D181+D182+D183+D184+D185</f>
        <v>0</v>
      </c>
      <c r="E176" s="61">
        <f aca="true" t="shared" si="59" ref="E176:W176">E177+E178+E179+E180+E181+E182+E183+E184+E185</f>
        <v>0</v>
      </c>
      <c r="F176" s="61">
        <f t="shared" si="59"/>
        <v>0</v>
      </c>
      <c r="G176" s="61"/>
      <c r="H176" s="61">
        <f t="shared" si="59"/>
        <v>0</v>
      </c>
      <c r="I176" s="61"/>
      <c r="J176" s="61"/>
      <c r="K176" s="61"/>
      <c r="L176" s="61"/>
      <c r="M176" s="61">
        <f t="shared" si="59"/>
        <v>0</v>
      </c>
      <c r="N176" s="61">
        <f t="shared" si="59"/>
        <v>0</v>
      </c>
      <c r="O176" s="61">
        <f t="shared" si="59"/>
        <v>0</v>
      </c>
      <c r="P176" s="61"/>
      <c r="Q176" s="61">
        <f t="shared" si="59"/>
        <v>0</v>
      </c>
      <c r="R176" s="61">
        <f t="shared" si="59"/>
        <v>0</v>
      </c>
      <c r="S176" s="61">
        <f t="shared" si="59"/>
        <v>0</v>
      </c>
      <c r="T176" s="61">
        <f t="shared" si="59"/>
        <v>0</v>
      </c>
      <c r="U176" s="61">
        <f t="shared" si="59"/>
        <v>0</v>
      </c>
      <c r="V176" s="61">
        <f t="shared" si="59"/>
        <v>0</v>
      </c>
      <c r="W176" s="61">
        <f t="shared" si="59"/>
        <v>0</v>
      </c>
    </row>
    <row r="177" spans="1:23" ht="15.75" hidden="1">
      <c r="A177" s="62" t="s">
        <v>242</v>
      </c>
      <c r="B177" s="51" t="s">
        <v>243</v>
      </c>
      <c r="C177" s="52" t="s">
        <v>232</v>
      </c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</row>
    <row r="178" spans="1:23" ht="15.75" hidden="1">
      <c r="A178" s="63">
        <v>2</v>
      </c>
      <c r="B178" s="51" t="s">
        <v>244</v>
      </c>
      <c r="C178" s="52" t="s">
        <v>232</v>
      </c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</row>
    <row r="179" spans="1:23" ht="15.75" hidden="1">
      <c r="A179" s="63">
        <v>3</v>
      </c>
      <c r="B179" s="51" t="s">
        <v>245</v>
      </c>
      <c r="C179" s="52" t="s">
        <v>232</v>
      </c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</row>
    <row r="180" spans="1:23" ht="15.75" hidden="1">
      <c r="A180" s="63">
        <v>4</v>
      </c>
      <c r="B180" s="51" t="s">
        <v>246</v>
      </c>
      <c r="C180" s="52" t="s">
        <v>232</v>
      </c>
      <c r="D180" s="31"/>
      <c r="E180" s="31"/>
      <c r="F180" s="31"/>
      <c r="G180" s="31"/>
      <c r="H180" s="31"/>
      <c r="I180" s="31"/>
      <c r="J180" s="31"/>
      <c r="K180" s="31"/>
      <c r="L180" s="31"/>
      <c r="M180" s="41"/>
      <c r="N180" s="41"/>
      <c r="O180" s="41"/>
      <c r="P180" s="41"/>
      <c r="Q180" s="41"/>
      <c r="R180" s="31"/>
      <c r="S180" s="41"/>
      <c r="T180" s="31"/>
      <c r="U180" s="41"/>
      <c r="V180" s="41"/>
      <c r="W180" s="40"/>
    </row>
    <row r="181" spans="1:23" ht="15.75" hidden="1">
      <c r="A181" s="63">
        <v>5</v>
      </c>
      <c r="B181" s="51" t="s">
        <v>247</v>
      </c>
      <c r="C181" s="52" t="s">
        <v>232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</row>
    <row r="182" spans="1:23" ht="15.75" hidden="1">
      <c r="A182" s="63">
        <v>6</v>
      </c>
      <c r="B182" s="51" t="s">
        <v>248</v>
      </c>
      <c r="C182" s="52" t="s">
        <v>232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</row>
    <row r="183" spans="1:23" ht="15.75" hidden="1">
      <c r="A183" s="63">
        <v>7</v>
      </c>
      <c r="B183" s="51" t="s">
        <v>249</v>
      </c>
      <c r="C183" s="52" t="s">
        <v>232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</row>
    <row r="184" spans="1:23" ht="15.75" hidden="1">
      <c r="A184" s="63">
        <v>8</v>
      </c>
      <c r="B184" s="51" t="s">
        <v>250</v>
      </c>
      <c r="C184" s="52" t="s">
        <v>232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</row>
    <row r="185" spans="1:23" ht="15.75" hidden="1">
      <c r="A185" s="63">
        <v>9</v>
      </c>
      <c r="B185" s="51" t="s">
        <v>251</v>
      </c>
      <c r="C185" s="54" t="s">
        <v>232</v>
      </c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</row>
    <row r="186" spans="1:23" ht="15.75" hidden="1">
      <c r="A186" s="64"/>
      <c r="B186" s="56" t="s">
        <v>252</v>
      </c>
      <c r="C186" s="52" t="s">
        <v>232</v>
      </c>
      <c r="D186" s="41"/>
      <c r="E186" s="31"/>
      <c r="F186" s="31"/>
      <c r="G186" s="31"/>
      <c r="H186" s="31"/>
      <c r="I186" s="31"/>
      <c r="J186" s="31"/>
      <c r="K186" s="31"/>
      <c r="L186" s="31"/>
      <c r="M186" s="41"/>
      <c r="N186" s="41"/>
      <c r="O186" s="41"/>
      <c r="P186" s="41"/>
      <c r="Q186" s="41"/>
      <c r="R186" s="31"/>
      <c r="S186" s="41"/>
      <c r="T186" s="31"/>
      <c r="U186" s="41"/>
      <c r="V186" s="41"/>
      <c r="W186" s="40"/>
    </row>
    <row r="187" spans="1:23" ht="15.75" hidden="1">
      <c r="A187" s="64"/>
      <c r="B187" s="51" t="s">
        <v>253</v>
      </c>
      <c r="C187" s="52" t="s">
        <v>232</v>
      </c>
      <c r="D187" s="41"/>
      <c r="E187" s="31"/>
      <c r="F187" s="31"/>
      <c r="G187" s="31"/>
      <c r="H187" s="31"/>
      <c r="I187" s="31"/>
      <c r="J187" s="31"/>
      <c r="K187" s="31"/>
      <c r="L187" s="31"/>
      <c r="M187" s="41"/>
      <c r="N187" s="41"/>
      <c r="O187" s="41"/>
      <c r="P187" s="41"/>
      <c r="Q187" s="41"/>
      <c r="R187" s="31"/>
      <c r="S187" s="41"/>
      <c r="T187" s="31"/>
      <c r="U187" s="41"/>
      <c r="V187" s="41"/>
      <c r="W187" s="40"/>
    </row>
    <row r="188" spans="1:23" ht="15.75" hidden="1">
      <c r="A188" s="64"/>
      <c r="B188" s="51" t="s">
        <v>254</v>
      </c>
      <c r="C188" s="52" t="s">
        <v>232</v>
      </c>
      <c r="D188" s="41"/>
      <c r="E188" s="31"/>
      <c r="F188" s="31"/>
      <c r="G188" s="31"/>
      <c r="H188" s="31"/>
      <c r="I188" s="31"/>
      <c r="J188" s="31"/>
      <c r="K188" s="31"/>
      <c r="L188" s="31"/>
      <c r="M188" s="41"/>
      <c r="N188" s="41"/>
      <c r="O188" s="41"/>
      <c r="P188" s="41"/>
      <c r="Q188" s="41"/>
      <c r="R188" s="31"/>
      <c r="S188" s="41"/>
      <c r="T188" s="31"/>
      <c r="U188" s="41"/>
      <c r="V188" s="41"/>
      <c r="W188" s="40"/>
    </row>
    <row r="189" spans="1:23" ht="15.75" hidden="1">
      <c r="A189" s="64"/>
      <c r="B189" s="51" t="s">
        <v>255</v>
      </c>
      <c r="C189" s="52" t="s">
        <v>232</v>
      </c>
      <c r="D189" s="41"/>
      <c r="E189" s="31"/>
      <c r="F189" s="31"/>
      <c r="G189" s="31"/>
      <c r="H189" s="31"/>
      <c r="I189" s="31"/>
      <c r="J189" s="31"/>
      <c r="K189" s="31"/>
      <c r="L189" s="31"/>
      <c r="M189" s="41"/>
      <c r="N189" s="41"/>
      <c r="O189" s="41"/>
      <c r="P189" s="41"/>
      <c r="Q189" s="41"/>
      <c r="R189" s="31"/>
      <c r="S189" s="41"/>
      <c r="T189" s="31"/>
      <c r="U189" s="41"/>
      <c r="V189" s="41"/>
      <c r="W189" s="40"/>
    </row>
    <row r="190" spans="1:23" ht="15.75" hidden="1">
      <c r="A190" s="64"/>
      <c r="B190" s="51" t="s">
        <v>256</v>
      </c>
      <c r="C190" s="52" t="s">
        <v>232</v>
      </c>
      <c r="D190" s="41"/>
      <c r="E190" s="31"/>
      <c r="F190" s="31"/>
      <c r="G190" s="31"/>
      <c r="H190" s="31"/>
      <c r="I190" s="31"/>
      <c r="J190" s="31"/>
      <c r="K190" s="31"/>
      <c r="L190" s="31"/>
      <c r="M190" s="41"/>
      <c r="N190" s="41"/>
      <c r="O190" s="41"/>
      <c r="P190" s="41"/>
      <c r="Q190" s="41"/>
      <c r="R190" s="31"/>
      <c r="S190" s="41"/>
      <c r="T190" s="31"/>
      <c r="U190" s="41"/>
      <c r="V190" s="41"/>
      <c r="W190" s="40"/>
    </row>
    <row r="191" spans="1:23" ht="15.75" hidden="1">
      <c r="A191" s="64"/>
      <c r="B191" s="51" t="s">
        <v>257</v>
      </c>
      <c r="C191" s="52" t="s">
        <v>232</v>
      </c>
      <c r="D191" s="41"/>
      <c r="E191" s="31"/>
      <c r="F191" s="31"/>
      <c r="G191" s="31"/>
      <c r="H191" s="31"/>
      <c r="I191" s="31"/>
      <c r="J191" s="31"/>
      <c r="K191" s="31"/>
      <c r="L191" s="31"/>
      <c r="M191" s="41"/>
      <c r="N191" s="41"/>
      <c r="O191" s="41"/>
      <c r="P191" s="41"/>
      <c r="Q191" s="41"/>
      <c r="R191" s="31"/>
      <c r="S191" s="41"/>
      <c r="T191" s="31"/>
      <c r="U191" s="41"/>
      <c r="V191" s="41"/>
      <c r="W191" s="40"/>
    </row>
    <row r="192" spans="1:23" ht="15.75" hidden="1">
      <c r="A192" s="64"/>
      <c r="B192" s="51" t="s">
        <v>258</v>
      </c>
      <c r="C192" s="52" t="s">
        <v>232</v>
      </c>
      <c r="D192" s="41"/>
      <c r="E192" s="31"/>
      <c r="F192" s="31"/>
      <c r="G192" s="31"/>
      <c r="H192" s="31"/>
      <c r="I192" s="31"/>
      <c r="J192" s="31"/>
      <c r="K192" s="31"/>
      <c r="L192" s="31"/>
      <c r="M192" s="41"/>
      <c r="N192" s="41"/>
      <c r="O192" s="41"/>
      <c r="P192" s="41"/>
      <c r="Q192" s="41"/>
      <c r="R192" s="31"/>
      <c r="S192" s="41"/>
      <c r="T192" s="31"/>
      <c r="U192" s="41"/>
      <c r="V192" s="41"/>
      <c r="W192" s="40"/>
    </row>
    <row r="193" spans="1:23" ht="18.75">
      <c r="A193" s="65" t="s">
        <v>259</v>
      </c>
      <c r="B193" s="56" t="s">
        <v>55</v>
      </c>
      <c r="C193" s="52" t="s">
        <v>232</v>
      </c>
      <c r="D193" s="57">
        <f>D194</f>
        <v>5935000</v>
      </c>
      <c r="E193" s="57">
        <f>E194</f>
        <v>4489959.32</v>
      </c>
      <c r="F193" s="57">
        <f>F194</f>
        <v>6790000</v>
      </c>
      <c r="G193" s="57">
        <f>G194</f>
        <v>5341009.34</v>
      </c>
      <c r="H193" s="57">
        <f>H194+H195+H196+H197+H198+H199+H200+H201+H202</f>
        <v>30750000</v>
      </c>
      <c r="I193" s="57">
        <f>I194+I195+I196+I197+I198+I199+I200+I201+I202</f>
        <v>23619385.01</v>
      </c>
      <c r="J193" s="57">
        <f>J194+J195+J196+J197+J198+J199+J200+J201+J202</f>
        <v>32000000</v>
      </c>
      <c r="K193" s="57">
        <f aca="true" t="shared" si="60" ref="K193:W193">K194+K195+K196+K197+K198+K199+K200+K201+K202</f>
        <v>36933000</v>
      </c>
      <c r="L193" s="57">
        <f t="shared" si="60"/>
        <v>41028000</v>
      </c>
      <c r="M193" s="57">
        <f t="shared" si="60"/>
        <v>0</v>
      </c>
      <c r="N193" s="57">
        <f t="shared" si="60"/>
        <v>0</v>
      </c>
      <c r="O193" s="57">
        <f t="shared" si="60"/>
        <v>32000000</v>
      </c>
      <c r="P193" s="57">
        <f t="shared" si="60"/>
        <v>5969362.4399999995</v>
      </c>
      <c r="Q193" s="57">
        <f t="shared" si="60"/>
        <v>0</v>
      </c>
      <c r="R193" s="57">
        <f>R194+R195+R196+R197+R198+R199+R200+R201+R202</f>
        <v>0</v>
      </c>
      <c r="S193" s="57">
        <f t="shared" si="60"/>
        <v>0</v>
      </c>
      <c r="T193" s="57">
        <f t="shared" si="60"/>
        <v>0</v>
      </c>
      <c r="U193" s="57">
        <f t="shared" si="60"/>
        <v>0</v>
      </c>
      <c r="V193" s="57">
        <f t="shared" si="60"/>
        <v>0</v>
      </c>
      <c r="W193" s="57">
        <f t="shared" si="60"/>
        <v>0</v>
      </c>
    </row>
    <row r="194" spans="1:23" ht="15.75">
      <c r="A194" s="66">
        <v>1</v>
      </c>
      <c r="B194" s="51" t="s">
        <v>260</v>
      </c>
      <c r="C194" s="52" t="s">
        <v>232</v>
      </c>
      <c r="D194" s="31">
        <f aca="true" t="shared" si="61" ref="D194:R194">D8+D56+D71+D108+D116</f>
        <v>5935000</v>
      </c>
      <c r="E194" s="31">
        <f t="shared" si="61"/>
        <v>4489959.32</v>
      </c>
      <c r="F194" s="31">
        <f t="shared" si="61"/>
        <v>6790000</v>
      </c>
      <c r="G194" s="31">
        <f t="shared" si="61"/>
        <v>5341009.34</v>
      </c>
      <c r="H194" s="31">
        <f t="shared" si="61"/>
        <v>8370000</v>
      </c>
      <c r="I194" s="31">
        <f t="shared" si="61"/>
        <v>8634330.97</v>
      </c>
      <c r="J194" s="31">
        <f t="shared" si="61"/>
        <v>14730000</v>
      </c>
      <c r="K194" s="31">
        <f t="shared" si="61"/>
        <v>15937000</v>
      </c>
      <c r="L194" s="31">
        <f t="shared" si="61"/>
        <v>17619000</v>
      </c>
      <c r="M194" s="31">
        <f t="shared" si="61"/>
        <v>0</v>
      </c>
      <c r="N194" s="31">
        <f t="shared" si="61"/>
        <v>0</v>
      </c>
      <c r="O194" s="31">
        <f t="shared" si="61"/>
        <v>14730000</v>
      </c>
      <c r="P194" s="31">
        <f t="shared" si="61"/>
        <v>1510904.8699999999</v>
      </c>
      <c r="Q194" s="31">
        <f t="shared" si="61"/>
        <v>0</v>
      </c>
      <c r="R194" s="31">
        <f t="shared" si="61"/>
        <v>0</v>
      </c>
      <c r="S194" s="31">
        <f>S8+S56+S71+S108+S116</f>
        <v>0</v>
      </c>
      <c r="T194" s="31">
        <f>T8+T56+T71+T108+T116</f>
        <v>0</v>
      </c>
      <c r="U194" s="31">
        <f>U8+U56+U71+U108+U116</f>
        <v>0</v>
      </c>
      <c r="V194" s="31">
        <f>V8+V56+V71+V108+V116</f>
        <v>0</v>
      </c>
      <c r="W194" s="31">
        <f>W8+W56+W71+W108+W116</f>
        <v>0</v>
      </c>
    </row>
    <row r="195" spans="1:23" ht="15.75">
      <c r="A195" s="66">
        <v>2</v>
      </c>
      <c r="B195" s="51" t="s">
        <v>261</v>
      </c>
      <c r="C195" s="52" t="s">
        <v>232</v>
      </c>
      <c r="D195" s="31">
        <f>D21+D48+D90</f>
        <v>94000</v>
      </c>
      <c r="E195" s="31">
        <f>E21+E48+E90</f>
        <v>82814.4</v>
      </c>
      <c r="F195" s="31">
        <f>F21+F48+F90</f>
        <v>150000</v>
      </c>
      <c r="G195" s="31"/>
      <c r="H195" s="31">
        <f aca="true" t="shared" si="62" ref="H195:R195">H21+H48+H90</f>
        <v>320000</v>
      </c>
      <c r="I195" s="31">
        <f t="shared" si="62"/>
        <v>1319999.74</v>
      </c>
      <c r="J195" s="31">
        <f t="shared" si="62"/>
        <v>670000</v>
      </c>
      <c r="K195" s="31">
        <f t="shared" si="62"/>
        <v>670000</v>
      </c>
      <c r="L195" s="31">
        <f t="shared" si="62"/>
        <v>670000</v>
      </c>
      <c r="M195" s="31">
        <f t="shared" si="62"/>
        <v>0</v>
      </c>
      <c r="N195" s="31">
        <f t="shared" si="62"/>
        <v>0</v>
      </c>
      <c r="O195" s="31">
        <f t="shared" si="62"/>
        <v>670000</v>
      </c>
      <c r="P195" s="31">
        <f t="shared" si="62"/>
        <v>0</v>
      </c>
      <c r="Q195" s="31">
        <f t="shared" si="62"/>
        <v>0</v>
      </c>
      <c r="R195" s="31">
        <f t="shared" si="62"/>
        <v>0</v>
      </c>
      <c r="S195" s="31">
        <f>S21+S48+S90</f>
        <v>0</v>
      </c>
      <c r="T195" s="31">
        <f>T21+T48+T90</f>
        <v>0</v>
      </c>
      <c r="U195" s="31">
        <f>U21+U48+U90</f>
        <v>0</v>
      </c>
      <c r="V195" s="31">
        <f>V21+V48+V90</f>
        <v>0</v>
      </c>
      <c r="W195" s="31">
        <f>W21+W48+W90</f>
        <v>0</v>
      </c>
    </row>
    <row r="196" spans="1:23" ht="15.75">
      <c r="A196" s="66">
        <v>3</v>
      </c>
      <c r="B196" s="51" t="s">
        <v>262</v>
      </c>
      <c r="C196" s="52" t="s">
        <v>232</v>
      </c>
      <c r="D196" s="31">
        <f>D30+D97</f>
        <v>180000</v>
      </c>
      <c r="E196" s="31">
        <f>E30+E97</f>
        <v>334417.48</v>
      </c>
      <c r="F196" s="31">
        <f>F30+F97</f>
        <v>100000</v>
      </c>
      <c r="G196" s="31"/>
      <c r="H196" s="31">
        <f aca="true" t="shared" si="63" ref="H196:R196">H30+H97</f>
        <v>410000</v>
      </c>
      <c r="I196" s="31">
        <f t="shared" si="63"/>
        <v>390138.61</v>
      </c>
      <c r="J196" s="31">
        <f t="shared" si="63"/>
        <v>550000</v>
      </c>
      <c r="K196" s="31">
        <f t="shared" si="63"/>
        <v>550000</v>
      </c>
      <c r="L196" s="31">
        <f t="shared" si="63"/>
        <v>550000</v>
      </c>
      <c r="M196" s="31">
        <f t="shared" si="63"/>
        <v>0</v>
      </c>
      <c r="N196" s="31">
        <f t="shared" si="63"/>
        <v>0</v>
      </c>
      <c r="O196" s="31">
        <f t="shared" si="63"/>
        <v>550000</v>
      </c>
      <c r="P196" s="31">
        <f t="shared" si="63"/>
        <v>86380.05</v>
      </c>
      <c r="Q196" s="31">
        <f t="shared" si="63"/>
        <v>0</v>
      </c>
      <c r="R196" s="31">
        <f t="shared" si="63"/>
        <v>0</v>
      </c>
      <c r="S196" s="31">
        <f>S30+S97</f>
        <v>0</v>
      </c>
      <c r="T196" s="31">
        <f>T30+T97</f>
        <v>0</v>
      </c>
      <c r="U196" s="31">
        <f>U30+U97</f>
        <v>0</v>
      </c>
      <c r="V196" s="31">
        <f>V30+V97</f>
        <v>0</v>
      </c>
      <c r="W196" s="31">
        <f>W30+W97</f>
        <v>0</v>
      </c>
    </row>
    <row r="197" spans="1:23" ht="15.75">
      <c r="A197" s="66">
        <v>4</v>
      </c>
      <c r="B197" s="51" t="s">
        <v>263</v>
      </c>
      <c r="C197" s="52" t="s">
        <v>232</v>
      </c>
      <c r="D197" s="41"/>
      <c r="E197" s="31"/>
      <c r="F197" s="31"/>
      <c r="G197" s="31"/>
      <c r="H197" s="31"/>
      <c r="I197" s="31"/>
      <c r="J197" s="31"/>
      <c r="K197" s="31"/>
      <c r="L197" s="31"/>
      <c r="M197" s="41"/>
      <c r="N197" s="41"/>
      <c r="O197" s="41"/>
      <c r="P197" s="41"/>
      <c r="Q197" s="41"/>
      <c r="R197" s="31"/>
      <c r="S197" s="41"/>
      <c r="T197" s="31"/>
      <c r="U197" s="41"/>
      <c r="V197" s="41"/>
      <c r="W197" s="40"/>
    </row>
    <row r="198" spans="1:23" ht="15.75">
      <c r="A198" s="66">
        <v>5</v>
      </c>
      <c r="B198" s="51" t="s">
        <v>264</v>
      </c>
      <c r="C198" s="52" t="s">
        <v>232</v>
      </c>
      <c r="D198" s="31">
        <f aca="true" t="shared" si="64" ref="D198:O198">D36+D130+D140+D146</f>
        <v>15764000</v>
      </c>
      <c r="E198" s="31">
        <f t="shared" si="64"/>
        <v>21028890.53</v>
      </c>
      <c r="F198" s="31">
        <f t="shared" si="64"/>
        <v>14482000</v>
      </c>
      <c r="G198" s="31">
        <f t="shared" si="64"/>
        <v>15170999.07</v>
      </c>
      <c r="H198" s="31">
        <f t="shared" si="64"/>
        <v>19950000</v>
      </c>
      <c r="I198" s="31">
        <f>I36+I130+I140+I146</f>
        <v>9033915.59</v>
      </c>
      <c r="J198" s="31">
        <f>J36+J130+J140+J146</f>
        <v>13800000</v>
      </c>
      <c r="K198" s="31">
        <f>K36+K130+K140+K146</f>
        <v>17026000</v>
      </c>
      <c r="L198" s="31">
        <f>L36+L130+L140+L146</f>
        <v>19339000</v>
      </c>
      <c r="M198" s="31">
        <f t="shared" si="64"/>
        <v>0</v>
      </c>
      <c r="N198" s="31">
        <f t="shared" si="64"/>
        <v>0</v>
      </c>
      <c r="O198" s="31">
        <f t="shared" si="64"/>
        <v>13800000</v>
      </c>
      <c r="P198" s="31">
        <f aca="true" t="shared" si="65" ref="P198:W198">P36+P130+P140+P146</f>
        <v>3983647.25</v>
      </c>
      <c r="Q198" s="31">
        <f t="shared" si="65"/>
        <v>0</v>
      </c>
      <c r="R198" s="31">
        <f t="shared" si="65"/>
        <v>0</v>
      </c>
      <c r="S198" s="31">
        <f t="shared" si="65"/>
        <v>0</v>
      </c>
      <c r="T198" s="31">
        <f t="shared" si="65"/>
        <v>0</v>
      </c>
      <c r="U198" s="31">
        <f t="shared" si="65"/>
        <v>0</v>
      </c>
      <c r="V198" s="31">
        <f t="shared" si="65"/>
        <v>0</v>
      </c>
      <c r="W198" s="31">
        <f t="shared" si="65"/>
        <v>0</v>
      </c>
    </row>
    <row r="199" spans="1:23" ht="15.75">
      <c r="A199" s="66">
        <v>6</v>
      </c>
      <c r="B199" s="51" t="s">
        <v>265</v>
      </c>
      <c r="C199" s="52" t="s">
        <v>232</v>
      </c>
      <c r="D199" s="31">
        <f>D100</f>
        <v>17000</v>
      </c>
      <c r="E199" s="31">
        <f aca="true" t="shared" si="66" ref="E199:W199">E100</f>
        <v>0</v>
      </c>
      <c r="F199" s="31">
        <f t="shared" si="66"/>
        <v>20000</v>
      </c>
      <c r="G199" s="31"/>
      <c r="H199" s="31">
        <f t="shared" si="66"/>
        <v>40000</v>
      </c>
      <c r="I199" s="31">
        <f>I100</f>
        <v>40000</v>
      </c>
      <c r="J199" s="31">
        <f>J100</f>
        <v>50000</v>
      </c>
      <c r="K199" s="31">
        <f>K100</f>
        <v>50000</v>
      </c>
      <c r="L199" s="31">
        <f>L100</f>
        <v>50000</v>
      </c>
      <c r="M199" s="31">
        <f t="shared" si="66"/>
        <v>0</v>
      </c>
      <c r="N199" s="31">
        <f t="shared" si="66"/>
        <v>0</v>
      </c>
      <c r="O199" s="31">
        <f t="shared" si="66"/>
        <v>50000</v>
      </c>
      <c r="P199" s="31">
        <f>P100</f>
        <v>0</v>
      </c>
      <c r="Q199" s="31">
        <f>Q100</f>
        <v>0</v>
      </c>
      <c r="R199" s="31">
        <f>R100</f>
        <v>0</v>
      </c>
      <c r="S199" s="31">
        <f t="shared" si="66"/>
        <v>0</v>
      </c>
      <c r="T199" s="31">
        <f t="shared" si="66"/>
        <v>0</v>
      </c>
      <c r="U199" s="31">
        <f t="shared" si="66"/>
        <v>0</v>
      </c>
      <c r="V199" s="31">
        <f t="shared" si="66"/>
        <v>0</v>
      </c>
      <c r="W199" s="31">
        <f t="shared" si="66"/>
        <v>0</v>
      </c>
    </row>
    <row r="200" spans="1:23" ht="15.75">
      <c r="A200" s="66">
        <v>7</v>
      </c>
      <c r="B200" s="51" t="s">
        <v>266</v>
      </c>
      <c r="C200" s="52" t="s">
        <v>232</v>
      </c>
      <c r="D200" s="31">
        <f>D133+D152</f>
        <v>1000000</v>
      </c>
      <c r="E200" s="31">
        <f aca="true" t="shared" si="67" ref="E200:W200">E133+E152</f>
        <v>1579912.61</v>
      </c>
      <c r="F200" s="31">
        <f t="shared" si="67"/>
        <v>1500000</v>
      </c>
      <c r="G200" s="31"/>
      <c r="H200" s="31">
        <f t="shared" si="67"/>
        <v>1500000</v>
      </c>
      <c r="I200" s="31">
        <f>I133+I152</f>
        <v>4081000.1</v>
      </c>
      <c r="J200" s="31">
        <f>J133+J152</f>
        <v>2000000</v>
      </c>
      <c r="K200" s="31">
        <f>K133+K152</f>
        <v>2500000</v>
      </c>
      <c r="L200" s="31">
        <f>L133+L152</f>
        <v>2600000</v>
      </c>
      <c r="M200" s="31">
        <f t="shared" si="67"/>
        <v>0</v>
      </c>
      <c r="N200" s="31">
        <f t="shared" si="67"/>
        <v>0</v>
      </c>
      <c r="O200" s="31">
        <f t="shared" si="67"/>
        <v>2000000</v>
      </c>
      <c r="P200" s="31">
        <f>P133+P152</f>
        <v>388430.27</v>
      </c>
      <c r="Q200" s="31">
        <f>Q133+Q152</f>
        <v>0</v>
      </c>
      <c r="R200" s="31">
        <f>R133+R152</f>
        <v>0</v>
      </c>
      <c r="S200" s="31">
        <f t="shared" si="67"/>
        <v>0</v>
      </c>
      <c r="T200" s="31">
        <f t="shared" si="67"/>
        <v>0</v>
      </c>
      <c r="U200" s="31">
        <f t="shared" si="67"/>
        <v>0</v>
      </c>
      <c r="V200" s="31">
        <f t="shared" si="67"/>
        <v>0</v>
      </c>
      <c r="W200" s="31">
        <f t="shared" si="67"/>
        <v>0</v>
      </c>
    </row>
    <row r="201" spans="1:23" ht="15.75">
      <c r="A201" s="66">
        <v>8</v>
      </c>
      <c r="B201" s="51" t="s">
        <v>267</v>
      </c>
      <c r="C201" s="52" t="s">
        <v>232</v>
      </c>
      <c r="D201" s="41"/>
      <c r="E201" s="31"/>
      <c r="F201" s="31"/>
      <c r="G201" s="31"/>
      <c r="H201" s="31"/>
      <c r="I201" s="31"/>
      <c r="J201" s="31"/>
      <c r="K201" s="31"/>
      <c r="L201" s="31"/>
      <c r="M201" s="41"/>
      <c r="N201" s="41"/>
      <c r="O201" s="41"/>
      <c r="P201" s="41"/>
      <c r="Q201" s="41"/>
      <c r="R201" s="31"/>
      <c r="S201" s="41"/>
      <c r="T201" s="31"/>
      <c r="U201" s="41"/>
      <c r="V201" s="41"/>
      <c r="W201" s="40"/>
    </row>
    <row r="202" spans="1:23" ht="15.75">
      <c r="A202" s="66">
        <v>9</v>
      </c>
      <c r="B202" s="51" t="s">
        <v>268</v>
      </c>
      <c r="C202" s="54" t="s">
        <v>232</v>
      </c>
      <c r="D202" s="31">
        <f>D39+D103</f>
        <v>160000</v>
      </c>
      <c r="E202" s="31">
        <f>E39+E103</f>
        <v>156836.2</v>
      </c>
      <c r="F202" s="31">
        <f>F39+F103</f>
        <v>10000</v>
      </c>
      <c r="G202" s="31"/>
      <c r="H202" s="31">
        <f aca="true" t="shared" si="68" ref="H202:W202">H39+H103</f>
        <v>160000</v>
      </c>
      <c r="I202" s="31">
        <f>I39+I103</f>
        <v>120000</v>
      </c>
      <c r="J202" s="31">
        <f>J39+J103</f>
        <v>200000</v>
      </c>
      <c r="K202" s="31">
        <f>K39+K103</f>
        <v>200000</v>
      </c>
      <c r="L202" s="31">
        <f>L39+L103</f>
        <v>200000</v>
      </c>
      <c r="M202" s="31">
        <f t="shared" si="68"/>
        <v>0</v>
      </c>
      <c r="N202" s="31">
        <f t="shared" si="68"/>
        <v>0</v>
      </c>
      <c r="O202" s="31">
        <f t="shared" si="68"/>
        <v>200000</v>
      </c>
      <c r="P202" s="31">
        <f>P39+P103</f>
        <v>0</v>
      </c>
      <c r="Q202" s="31">
        <f>Q39+Q103</f>
        <v>0</v>
      </c>
      <c r="R202" s="31">
        <f>R39+R103</f>
        <v>0</v>
      </c>
      <c r="S202" s="31">
        <f t="shared" si="68"/>
        <v>0</v>
      </c>
      <c r="T202" s="31">
        <f t="shared" si="68"/>
        <v>0</v>
      </c>
      <c r="U202" s="31">
        <f t="shared" si="68"/>
        <v>0</v>
      </c>
      <c r="V202" s="31">
        <f t="shared" si="68"/>
        <v>0</v>
      </c>
      <c r="W202" s="31">
        <f t="shared" si="68"/>
        <v>0</v>
      </c>
    </row>
    <row r="203" spans="1:23" ht="15.75" hidden="1">
      <c r="A203" s="64"/>
      <c r="B203" s="56" t="s">
        <v>66</v>
      </c>
      <c r="C203" s="52" t="s">
        <v>232</v>
      </c>
      <c r="D203" s="41"/>
      <c r="E203" s="31"/>
      <c r="F203" s="31"/>
      <c r="G203" s="31"/>
      <c r="H203" s="31"/>
      <c r="I203" s="31"/>
      <c r="J203" s="31"/>
      <c r="K203" s="31"/>
      <c r="L203" s="31"/>
      <c r="M203" s="41"/>
      <c r="N203" s="41"/>
      <c r="O203" s="41"/>
      <c r="P203" s="31"/>
      <c r="Q203" s="41"/>
      <c r="R203" s="31"/>
      <c r="S203" s="41"/>
      <c r="T203" s="31"/>
      <c r="U203" s="41"/>
      <c r="V203" s="41"/>
      <c r="W203" s="40"/>
    </row>
    <row r="204" spans="1:23" ht="15.75" hidden="1">
      <c r="A204" s="64"/>
      <c r="B204" s="51" t="s">
        <v>269</v>
      </c>
      <c r="C204" s="52" t="s">
        <v>232</v>
      </c>
      <c r="D204" s="41"/>
      <c r="E204" s="31"/>
      <c r="F204" s="31"/>
      <c r="G204" s="31"/>
      <c r="H204" s="31"/>
      <c r="I204" s="31"/>
      <c r="J204" s="31"/>
      <c r="K204" s="31"/>
      <c r="L204" s="31"/>
      <c r="M204" s="41"/>
      <c r="N204" s="41"/>
      <c r="O204" s="41"/>
      <c r="P204" s="31"/>
      <c r="Q204" s="41"/>
      <c r="R204" s="31"/>
      <c r="S204" s="41"/>
      <c r="T204" s="31"/>
      <c r="U204" s="41"/>
      <c r="V204" s="41"/>
      <c r="W204" s="40"/>
    </row>
    <row r="205" spans="1:23" ht="15.75" hidden="1">
      <c r="A205" s="64"/>
      <c r="B205" s="67" t="s">
        <v>270</v>
      </c>
      <c r="C205" s="68"/>
      <c r="D205" s="68"/>
      <c r="E205" s="69"/>
      <c r="F205" s="69"/>
      <c r="G205" s="69"/>
      <c r="H205" s="69"/>
      <c r="I205" s="69"/>
      <c r="J205" s="69"/>
      <c r="K205" s="69"/>
      <c r="L205" s="69"/>
      <c r="M205" s="68"/>
      <c r="N205" s="68"/>
      <c r="O205" s="68"/>
      <c r="P205" s="69"/>
      <c r="Q205" s="68"/>
      <c r="R205" s="69"/>
      <c r="S205" s="68"/>
      <c r="T205" s="69"/>
      <c r="U205" s="68"/>
      <c r="V205" s="68"/>
      <c r="W205" s="70"/>
    </row>
    <row r="206" spans="1:23" ht="15.75">
      <c r="A206" s="71"/>
      <c r="B206" s="72" t="s">
        <v>230</v>
      </c>
      <c r="C206" s="72"/>
      <c r="D206" s="73">
        <f aca="true" t="shared" si="69" ref="D206:W206">D194+D195+D196+D197+D198+D199+D200+D202</f>
        <v>23150000</v>
      </c>
      <c r="E206" s="73">
        <f t="shared" si="69"/>
        <v>27672830.540000003</v>
      </c>
      <c r="F206" s="73">
        <f t="shared" si="69"/>
        <v>23052000</v>
      </c>
      <c r="G206" s="73"/>
      <c r="H206" s="73">
        <f t="shared" si="69"/>
        <v>30750000</v>
      </c>
      <c r="I206" s="73">
        <f t="shared" si="69"/>
        <v>23619385.01</v>
      </c>
      <c r="J206" s="73">
        <f t="shared" si="69"/>
        <v>32000000</v>
      </c>
      <c r="K206" s="73">
        <f t="shared" si="69"/>
        <v>36933000</v>
      </c>
      <c r="L206" s="73">
        <f t="shared" si="69"/>
        <v>41028000</v>
      </c>
      <c r="M206" s="73">
        <f t="shared" si="69"/>
        <v>0</v>
      </c>
      <c r="N206" s="73">
        <f t="shared" si="69"/>
        <v>0</v>
      </c>
      <c r="O206" s="73">
        <f t="shared" si="69"/>
        <v>32000000</v>
      </c>
      <c r="P206" s="73">
        <f>P194+P195+P196+P197+P198+P199+P200+P202</f>
        <v>5969362.4399999995</v>
      </c>
      <c r="Q206" s="73">
        <f t="shared" si="69"/>
        <v>0</v>
      </c>
      <c r="R206" s="73">
        <f>R194+R195+R196+R197+R198+R199+R200+R202</f>
        <v>0</v>
      </c>
      <c r="S206" s="73">
        <f t="shared" si="69"/>
        <v>0</v>
      </c>
      <c r="T206" s="73">
        <f t="shared" si="69"/>
        <v>0</v>
      </c>
      <c r="U206" s="73">
        <f t="shared" si="69"/>
        <v>0</v>
      </c>
      <c r="V206" s="73">
        <f t="shared" si="69"/>
        <v>0</v>
      </c>
      <c r="W206" s="73">
        <f t="shared" si="69"/>
        <v>0</v>
      </c>
    </row>
    <row r="209" spans="2:11" ht="15.75">
      <c r="B209" s="84" t="s">
        <v>313</v>
      </c>
      <c r="C209" s="84"/>
      <c r="D209" s="84"/>
      <c r="E209" s="85"/>
      <c r="F209" s="85"/>
      <c r="G209" s="85"/>
      <c r="H209" s="85"/>
      <c r="I209" s="85"/>
      <c r="J209" s="85"/>
      <c r="K209" s="85"/>
    </row>
    <row r="210" ht="15">
      <c r="B210" t="s">
        <v>314</v>
      </c>
    </row>
    <row r="211" spans="2:7" ht="15">
      <c r="B211" s="99" t="s">
        <v>312</v>
      </c>
      <c r="C211" s="99"/>
      <c r="D211" s="99"/>
      <c r="E211" s="100"/>
      <c r="F211" s="100"/>
      <c r="G211" s="100"/>
    </row>
    <row r="212" spans="2:7" ht="15">
      <c r="B212" s="86" t="s">
        <v>315</v>
      </c>
      <c r="C212" s="99"/>
      <c r="D212" s="99"/>
      <c r="E212" s="100"/>
      <c r="F212" s="100"/>
      <c r="G212" s="100"/>
    </row>
    <row r="213" ht="15">
      <c r="B213" s="86" t="s">
        <v>316</v>
      </c>
    </row>
  </sheetData>
  <sheetProtection/>
  <mergeCells count="9">
    <mergeCell ref="A1:W1"/>
    <mergeCell ref="F2:Q2"/>
    <mergeCell ref="R2:S2"/>
    <mergeCell ref="T2:U2"/>
    <mergeCell ref="V2:W2"/>
    <mergeCell ref="F162:Q162"/>
    <mergeCell ref="R162:S162"/>
    <mergeCell ref="T162:U162"/>
    <mergeCell ref="V162:W16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2"/>
  <sheetViews>
    <sheetView zoomScalePageLayoutView="0" workbookViewId="0" topLeftCell="A1">
      <selection activeCell="K3" sqref="K1:L16384"/>
    </sheetView>
  </sheetViews>
  <sheetFormatPr defaultColWidth="9.140625" defaultRowHeight="15"/>
  <cols>
    <col min="1" max="1" width="30.00390625" style="0" bestFit="1" customWidth="1"/>
    <col min="2" max="2" width="33.7109375" style="0" customWidth="1"/>
    <col min="3" max="3" width="0.13671875" style="0" customWidth="1"/>
    <col min="4" max="4" width="16.57421875" style="0" hidden="1" customWidth="1"/>
    <col min="5" max="5" width="14.28125" style="42" hidden="1" customWidth="1"/>
    <col min="6" max="6" width="14.00390625" style="42" hidden="1" customWidth="1"/>
    <col min="7" max="7" width="0.13671875" style="42" customWidth="1"/>
    <col min="8" max="10" width="13.8515625" style="42" customWidth="1"/>
    <col min="11" max="11" width="17.421875" style="42" hidden="1" customWidth="1"/>
    <col min="12" max="12" width="14.7109375" style="42" hidden="1" customWidth="1"/>
    <col min="13" max="13" width="13.140625" style="0" customWidth="1"/>
    <col min="14" max="14" width="10.57421875" style="0" customWidth="1"/>
    <col min="15" max="15" width="15.57421875" style="0" customWidth="1"/>
    <col min="16" max="16" width="13.140625" style="0" customWidth="1"/>
    <col min="17" max="17" width="14.7109375" style="0" customWidth="1"/>
    <col min="18" max="18" width="13.8515625" style="42" customWidth="1"/>
    <col min="19" max="19" width="11.28125" style="0" customWidth="1"/>
    <col min="20" max="20" width="14.421875" style="42" customWidth="1"/>
    <col min="21" max="21" width="10.00390625" style="0" customWidth="1"/>
    <col min="22" max="22" width="13.8515625" style="0" customWidth="1"/>
    <col min="23" max="23" width="9.140625" style="0" customWidth="1"/>
  </cols>
  <sheetData>
    <row r="1" spans="1:23" ht="38.25" customHeight="1" thickBot="1">
      <c r="A1" s="215" t="s">
        <v>358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5:23" ht="21.75" thickBot="1">
      <c r="E2"/>
      <c r="F2" s="216" t="s">
        <v>343</v>
      </c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8"/>
      <c r="R2" s="219">
        <v>2017</v>
      </c>
      <c r="S2" s="220"/>
      <c r="T2" s="219">
        <v>2018</v>
      </c>
      <c r="U2" s="220"/>
      <c r="V2" s="219">
        <v>2019</v>
      </c>
      <c r="W2" s="220"/>
    </row>
    <row r="3" spans="1:23" ht="60.75" customHeight="1" thickBot="1">
      <c r="A3" s="74" t="s">
        <v>45</v>
      </c>
      <c r="B3" s="74" t="s">
        <v>46</v>
      </c>
      <c r="C3" s="75" t="s">
        <v>203</v>
      </c>
      <c r="D3" s="75" t="s">
        <v>204</v>
      </c>
      <c r="E3" s="75" t="s">
        <v>221</v>
      </c>
      <c r="F3" s="75" t="s">
        <v>222</v>
      </c>
      <c r="G3" s="75" t="s">
        <v>271</v>
      </c>
      <c r="H3" s="75" t="s">
        <v>272</v>
      </c>
      <c r="I3" s="75" t="s">
        <v>345</v>
      </c>
      <c r="J3" s="75" t="s">
        <v>322</v>
      </c>
      <c r="K3" s="83" t="s">
        <v>280</v>
      </c>
      <c r="L3" s="83" t="s">
        <v>346</v>
      </c>
      <c r="M3" s="76" t="s">
        <v>0</v>
      </c>
      <c r="N3" s="76" t="s">
        <v>1</v>
      </c>
      <c r="O3" s="76" t="s">
        <v>3</v>
      </c>
      <c r="P3" s="75" t="s">
        <v>344</v>
      </c>
      <c r="Q3" s="76" t="s">
        <v>2</v>
      </c>
      <c r="R3" s="77" t="s">
        <v>274</v>
      </c>
      <c r="S3" s="78" t="s">
        <v>4</v>
      </c>
      <c r="T3" s="77" t="s">
        <v>275</v>
      </c>
      <c r="U3" s="78" t="s">
        <v>4</v>
      </c>
      <c r="V3" s="77" t="s">
        <v>275</v>
      </c>
      <c r="W3" s="78" t="s">
        <v>4</v>
      </c>
    </row>
    <row r="4" spans="1:23" ht="15.75">
      <c r="A4" s="79" t="s">
        <v>5</v>
      </c>
      <c r="B4" s="80" t="s">
        <v>6</v>
      </c>
      <c r="C4" s="81" t="e">
        <f>#REF!+#REF!+#REF!+#REF!+#REF!+#REF!+#REF!+#REF!+#REF!+#REF!+#REF!+#REF!+#REF!+#REF!+#REF!+#REF!+#REF!+C5+#REF!+#REF!+#REF!+#REF!+#REF!+#REF!+#REF!+#REF!+#REF!+#REF!+#REF!+#REF!+#REF!</f>
        <v>#REF!</v>
      </c>
      <c r="D4" s="81" t="e">
        <f>D5+#REF!+#REF!+#REF!+#REF!</f>
        <v>#REF!</v>
      </c>
      <c r="E4" s="81" t="e">
        <f>E5+#REF!+#REF!+#REF!+#REF!</f>
        <v>#REF!</v>
      </c>
      <c r="F4" s="81" t="e">
        <f>F5+#REF!+#REF!+#REF!+#REF!</f>
        <v>#REF!</v>
      </c>
      <c r="G4" s="81" t="e">
        <f>G5+#REF!+#REF!+#REF!+#REF!</f>
        <v>#REF!</v>
      </c>
      <c r="H4" s="81">
        <f>H5</f>
        <v>4000000</v>
      </c>
      <c r="I4" s="81">
        <f aca="true" t="shared" si="0" ref="I4:W4">I5</f>
        <v>5137042</v>
      </c>
      <c r="J4" s="81">
        <f t="shared" si="0"/>
        <v>1500000</v>
      </c>
      <c r="K4" s="81">
        <f t="shared" si="0"/>
        <v>2452000</v>
      </c>
      <c r="L4" s="81">
        <f t="shared" si="0"/>
        <v>2724000</v>
      </c>
      <c r="M4" s="81">
        <f t="shared" si="0"/>
        <v>0</v>
      </c>
      <c r="N4" s="81">
        <f t="shared" si="0"/>
        <v>0</v>
      </c>
      <c r="O4" s="81">
        <f t="shared" si="0"/>
        <v>1500000</v>
      </c>
      <c r="P4" s="81">
        <f t="shared" si="0"/>
        <v>0</v>
      </c>
      <c r="Q4" s="81">
        <f t="shared" si="0"/>
        <v>0</v>
      </c>
      <c r="R4" s="81">
        <f t="shared" si="0"/>
        <v>2452000</v>
      </c>
      <c r="S4" s="81">
        <f t="shared" si="0"/>
        <v>0</v>
      </c>
      <c r="T4" s="81">
        <f t="shared" si="0"/>
        <v>2724000</v>
      </c>
      <c r="U4" s="81">
        <f t="shared" si="0"/>
        <v>0</v>
      </c>
      <c r="V4" s="81">
        <f t="shared" si="0"/>
        <v>2724000</v>
      </c>
      <c r="W4" s="81">
        <f t="shared" si="0"/>
        <v>0</v>
      </c>
    </row>
    <row r="5" spans="1:23" ht="15">
      <c r="A5" s="17" t="s">
        <v>50</v>
      </c>
      <c r="B5" s="18" t="s">
        <v>51</v>
      </c>
      <c r="C5" s="19" t="e">
        <f aca="true" t="shared" si="1" ref="C5:W5">C6+C46</f>
        <v>#REF!</v>
      </c>
      <c r="D5" s="19" t="e">
        <f t="shared" si="1"/>
        <v>#REF!</v>
      </c>
      <c r="E5" s="19" t="e">
        <f t="shared" si="1"/>
        <v>#REF!</v>
      </c>
      <c r="F5" s="19" t="e">
        <f t="shared" si="1"/>
        <v>#REF!</v>
      </c>
      <c r="G5" s="19" t="e">
        <f t="shared" si="1"/>
        <v>#REF!</v>
      </c>
      <c r="H5" s="19">
        <f t="shared" si="1"/>
        <v>4000000</v>
      </c>
      <c r="I5" s="19">
        <f t="shared" si="1"/>
        <v>5137042</v>
      </c>
      <c r="J5" s="19">
        <f t="shared" si="1"/>
        <v>1500000</v>
      </c>
      <c r="K5" s="19">
        <f t="shared" si="1"/>
        <v>2452000</v>
      </c>
      <c r="L5" s="19">
        <f t="shared" si="1"/>
        <v>2724000</v>
      </c>
      <c r="M5" s="19">
        <f t="shared" si="1"/>
        <v>0</v>
      </c>
      <c r="N5" s="19">
        <f t="shared" si="1"/>
        <v>0</v>
      </c>
      <c r="O5" s="19">
        <f aca="true" t="shared" si="2" ref="O5:O49">J5+M5-N5</f>
        <v>1500000</v>
      </c>
      <c r="P5" s="19">
        <f>P6+P46</f>
        <v>0</v>
      </c>
      <c r="Q5" s="19">
        <f t="shared" si="1"/>
        <v>0</v>
      </c>
      <c r="R5" s="19">
        <f t="shared" si="1"/>
        <v>2452000</v>
      </c>
      <c r="S5" s="19">
        <f t="shared" si="1"/>
        <v>0</v>
      </c>
      <c r="T5" s="19">
        <f t="shared" si="1"/>
        <v>2724000</v>
      </c>
      <c r="U5" s="19">
        <f t="shared" si="1"/>
        <v>0</v>
      </c>
      <c r="V5" s="19">
        <f t="shared" si="1"/>
        <v>2724000</v>
      </c>
      <c r="W5" s="19">
        <f t="shared" si="1"/>
        <v>0</v>
      </c>
    </row>
    <row r="6" spans="1:23" ht="15">
      <c r="A6" s="4" t="s">
        <v>52</v>
      </c>
      <c r="B6" s="15" t="s">
        <v>49</v>
      </c>
      <c r="C6" s="11" t="e">
        <f>#REF!+#REF!+C7+C43</f>
        <v>#REF!</v>
      </c>
      <c r="D6" s="11">
        <f>D7+D43</f>
        <v>3989000</v>
      </c>
      <c r="E6" s="11">
        <f aca="true" t="shared" si="3" ref="E6:W6">E7+E43</f>
        <v>4086500</v>
      </c>
      <c r="F6" s="11">
        <f t="shared" si="3"/>
        <v>100000</v>
      </c>
      <c r="G6" s="11">
        <f t="shared" si="3"/>
        <v>385618</v>
      </c>
      <c r="H6" s="11">
        <f t="shared" si="3"/>
        <v>4000000</v>
      </c>
      <c r="I6" s="11">
        <f t="shared" si="3"/>
        <v>4137042</v>
      </c>
      <c r="J6" s="11">
        <f t="shared" si="3"/>
        <v>1500000</v>
      </c>
      <c r="K6" s="11">
        <f t="shared" si="3"/>
        <v>2452000</v>
      </c>
      <c r="L6" s="11">
        <f t="shared" si="3"/>
        <v>2724000</v>
      </c>
      <c r="M6" s="11">
        <f t="shared" si="3"/>
        <v>0</v>
      </c>
      <c r="N6" s="11">
        <f t="shared" si="3"/>
        <v>0</v>
      </c>
      <c r="O6" s="11">
        <f t="shared" si="2"/>
        <v>1500000</v>
      </c>
      <c r="P6" s="11">
        <f>P7+P43</f>
        <v>0</v>
      </c>
      <c r="Q6" s="11">
        <f t="shared" si="3"/>
        <v>0</v>
      </c>
      <c r="R6" s="11">
        <f t="shared" si="3"/>
        <v>2452000</v>
      </c>
      <c r="S6" s="11">
        <f t="shared" si="3"/>
        <v>0</v>
      </c>
      <c r="T6" s="11">
        <f t="shared" si="3"/>
        <v>2724000</v>
      </c>
      <c r="U6" s="11">
        <f t="shared" si="3"/>
        <v>0</v>
      </c>
      <c r="V6" s="11">
        <f t="shared" si="3"/>
        <v>2724000</v>
      </c>
      <c r="W6" s="11">
        <f t="shared" si="3"/>
        <v>0</v>
      </c>
    </row>
    <row r="7" spans="1:23" ht="15">
      <c r="A7" s="23" t="s">
        <v>53</v>
      </c>
      <c r="B7" s="25" t="s">
        <v>55</v>
      </c>
      <c r="C7" s="24">
        <f aca="true" t="shared" si="4" ref="C7:N7">C8+C21+C30+C36+C39</f>
        <v>3500000</v>
      </c>
      <c r="D7" s="24">
        <f t="shared" si="4"/>
        <v>3989000</v>
      </c>
      <c r="E7" s="24">
        <f t="shared" si="4"/>
        <v>4086500</v>
      </c>
      <c r="F7" s="24">
        <f t="shared" si="4"/>
        <v>100000</v>
      </c>
      <c r="G7" s="24">
        <f t="shared" si="4"/>
        <v>385618</v>
      </c>
      <c r="H7" s="24">
        <f t="shared" si="4"/>
        <v>4000000</v>
      </c>
      <c r="I7" s="24">
        <f t="shared" si="4"/>
        <v>4137042</v>
      </c>
      <c r="J7" s="24">
        <f t="shared" si="4"/>
        <v>1500000</v>
      </c>
      <c r="K7" s="24">
        <f t="shared" si="4"/>
        <v>2452000</v>
      </c>
      <c r="L7" s="24">
        <f t="shared" si="4"/>
        <v>2724000</v>
      </c>
      <c r="M7" s="24">
        <f t="shared" si="4"/>
        <v>0</v>
      </c>
      <c r="N7" s="24">
        <f t="shared" si="4"/>
        <v>0</v>
      </c>
      <c r="O7" s="24">
        <f t="shared" si="2"/>
        <v>1500000</v>
      </c>
      <c r="P7" s="24">
        <f>P8+P21+P30+P36+P39</f>
        <v>0</v>
      </c>
      <c r="Q7" s="24">
        <f>Q8+Q21+Q30+Q36+Q39</f>
        <v>0</v>
      </c>
      <c r="R7" s="24">
        <v>2452000</v>
      </c>
      <c r="S7" s="24">
        <f>S8</f>
        <v>0</v>
      </c>
      <c r="T7" s="24">
        <v>2724000</v>
      </c>
      <c r="U7" s="24">
        <f>U8</f>
        <v>0</v>
      </c>
      <c r="V7" s="24">
        <v>2724000</v>
      </c>
      <c r="W7" s="24">
        <f>W8+W21+W30+W36+W39</f>
        <v>0</v>
      </c>
    </row>
    <row r="8" spans="1:23" ht="15">
      <c r="A8" s="5" t="s">
        <v>54</v>
      </c>
      <c r="B8" s="16" t="s">
        <v>56</v>
      </c>
      <c r="C8" s="6">
        <f aca="true" t="shared" si="5" ref="C8:N8">SUM(C9:C20)</f>
        <v>880000</v>
      </c>
      <c r="D8" s="6">
        <f t="shared" si="5"/>
        <v>835000</v>
      </c>
      <c r="E8" s="6">
        <f t="shared" si="5"/>
        <v>932500</v>
      </c>
      <c r="F8" s="6">
        <f t="shared" si="5"/>
        <v>100000</v>
      </c>
      <c r="G8" s="6">
        <f t="shared" si="5"/>
        <v>243750</v>
      </c>
      <c r="H8" s="6">
        <f t="shared" si="5"/>
        <v>100000</v>
      </c>
      <c r="I8" s="6">
        <f t="shared" si="5"/>
        <v>237042</v>
      </c>
      <c r="J8" s="6">
        <f t="shared" si="5"/>
        <v>1100000</v>
      </c>
      <c r="K8" s="6">
        <f t="shared" si="5"/>
        <v>2052000</v>
      </c>
      <c r="L8" s="6">
        <f t="shared" si="5"/>
        <v>2324000</v>
      </c>
      <c r="M8" s="6">
        <f t="shared" si="5"/>
        <v>0</v>
      </c>
      <c r="N8" s="6">
        <f t="shared" si="5"/>
        <v>0</v>
      </c>
      <c r="O8" s="6">
        <f t="shared" si="2"/>
        <v>1100000</v>
      </c>
      <c r="P8" s="6">
        <f aca="true" t="shared" si="6" ref="P8:W8">SUM(P9:P20)</f>
        <v>0</v>
      </c>
      <c r="Q8" s="6">
        <f t="shared" si="6"/>
        <v>0</v>
      </c>
      <c r="R8" s="6">
        <f t="shared" si="6"/>
        <v>0</v>
      </c>
      <c r="S8" s="6">
        <f t="shared" si="6"/>
        <v>0</v>
      </c>
      <c r="T8" s="6">
        <f t="shared" si="6"/>
        <v>0</v>
      </c>
      <c r="U8" s="6">
        <f t="shared" si="6"/>
        <v>0</v>
      </c>
      <c r="V8" s="6">
        <f t="shared" si="6"/>
        <v>0</v>
      </c>
      <c r="W8" s="6">
        <f t="shared" si="6"/>
        <v>0</v>
      </c>
    </row>
    <row r="9" spans="1:23" ht="15">
      <c r="A9" s="2" t="s">
        <v>11</v>
      </c>
      <c r="B9" s="13" t="s">
        <v>160</v>
      </c>
      <c r="C9" s="20">
        <v>0</v>
      </c>
      <c r="D9" s="20">
        <v>0</v>
      </c>
      <c r="E9" s="20"/>
      <c r="F9" s="20">
        <v>100000</v>
      </c>
      <c r="G9" s="9">
        <v>6050</v>
      </c>
      <c r="H9" s="20"/>
      <c r="I9" s="20">
        <v>100000</v>
      </c>
      <c r="J9" s="20">
        <v>50000</v>
      </c>
      <c r="K9" s="20">
        <v>50000</v>
      </c>
      <c r="L9" s="20">
        <v>50000</v>
      </c>
      <c r="M9" s="20"/>
      <c r="N9" s="20"/>
      <c r="O9" s="20">
        <f t="shared" si="2"/>
        <v>50000</v>
      </c>
      <c r="P9" s="9"/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</row>
    <row r="10" spans="1:23" ht="15">
      <c r="A10" s="2" t="s">
        <v>109</v>
      </c>
      <c r="B10" s="13" t="s">
        <v>110</v>
      </c>
      <c r="C10" s="20">
        <v>5000</v>
      </c>
      <c r="D10" s="20">
        <v>10000</v>
      </c>
      <c r="E10" s="20"/>
      <c r="F10" s="20"/>
      <c r="G10" s="20"/>
      <c r="H10" s="20"/>
      <c r="I10" s="20"/>
      <c r="J10" s="20">
        <v>10000</v>
      </c>
      <c r="K10" s="20">
        <v>50000</v>
      </c>
      <c r="L10" s="20">
        <v>50000</v>
      </c>
      <c r="M10" s="20"/>
      <c r="N10" s="20"/>
      <c r="O10" s="20">
        <f t="shared" si="2"/>
        <v>10000</v>
      </c>
      <c r="P10" s="20"/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</row>
    <row r="11" spans="1:23" ht="15">
      <c r="A11" s="2" t="s">
        <v>111</v>
      </c>
      <c r="B11" s="13" t="s">
        <v>112</v>
      </c>
      <c r="C11" s="20">
        <v>10000</v>
      </c>
      <c r="D11" s="20">
        <v>20000</v>
      </c>
      <c r="E11" s="20"/>
      <c r="F11" s="20"/>
      <c r="G11" s="20">
        <v>100000</v>
      </c>
      <c r="H11" s="20"/>
      <c r="I11" s="20"/>
      <c r="J11" s="20">
        <v>50000</v>
      </c>
      <c r="K11" s="20">
        <v>100000</v>
      </c>
      <c r="L11" s="20">
        <v>100000</v>
      </c>
      <c r="M11" s="20"/>
      <c r="N11" s="20"/>
      <c r="O11" s="20">
        <f t="shared" si="2"/>
        <v>50000</v>
      </c>
      <c r="P11" s="20"/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</row>
    <row r="12" spans="1:23" ht="15">
      <c r="A12" s="2" t="s">
        <v>113</v>
      </c>
      <c r="B12" s="13" t="s">
        <v>114</v>
      </c>
      <c r="C12" s="20">
        <v>800000</v>
      </c>
      <c r="D12" s="20">
        <v>700000</v>
      </c>
      <c r="E12" s="20">
        <v>932500</v>
      </c>
      <c r="F12" s="20"/>
      <c r="G12" s="20">
        <v>6164</v>
      </c>
      <c r="H12" s="20">
        <v>100000</v>
      </c>
      <c r="I12" s="20"/>
      <c r="J12" s="20">
        <v>940000</v>
      </c>
      <c r="K12" s="20">
        <v>1802000</v>
      </c>
      <c r="L12" s="20">
        <v>2074000</v>
      </c>
      <c r="M12" s="20"/>
      <c r="N12" s="20"/>
      <c r="O12" s="20">
        <f t="shared" si="2"/>
        <v>940000</v>
      </c>
      <c r="P12" s="20"/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</row>
    <row r="13" spans="1:23" ht="15">
      <c r="A13" s="2" t="s">
        <v>115</v>
      </c>
      <c r="B13" s="13" t="s">
        <v>116</v>
      </c>
      <c r="C13" s="20">
        <v>0</v>
      </c>
      <c r="D13" s="20">
        <v>0</v>
      </c>
      <c r="E13" s="20"/>
      <c r="F13" s="20"/>
      <c r="G13" s="20">
        <v>54849</v>
      </c>
      <c r="H13" s="20"/>
      <c r="I13" s="20"/>
      <c r="J13" s="20"/>
      <c r="K13" s="20"/>
      <c r="L13" s="20"/>
      <c r="M13" s="20"/>
      <c r="N13" s="20"/>
      <c r="O13" s="20">
        <f t="shared" si="2"/>
        <v>0</v>
      </c>
      <c r="P13" s="20"/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</row>
    <row r="14" spans="1:23" ht="15">
      <c r="A14" s="2" t="s">
        <v>117</v>
      </c>
      <c r="B14" s="13" t="s">
        <v>118</v>
      </c>
      <c r="C14" s="20">
        <v>0</v>
      </c>
      <c r="D14" s="20">
        <v>25000</v>
      </c>
      <c r="E14" s="20"/>
      <c r="F14" s="20"/>
      <c r="G14" s="20">
        <v>76687</v>
      </c>
      <c r="H14" s="20"/>
      <c r="I14" s="20">
        <v>137042</v>
      </c>
      <c r="J14" s="20"/>
      <c r="K14" s="20"/>
      <c r="L14" s="20"/>
      <c r="M14" s="20"/>
      <c r="N14" s="20"/>
      <c r="O14" s="20">
        <f t="shared" si="2"/>
        <v>0</v>
      </c>
      <c r="P14" s="20"/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</row>
    <row r="15" spans="1:23" ht="15">
      <c r="A15" s="2" t="s">
        <v>119</v>
      </c>
      <c r="B15" s="13" t="s">
        <v>120</v>
      </c>
      <c r="C15" s="20">
        <v>60000</v>
      </c>
      <c r="D15" s="20">
        <v>50000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>
        <f t="shared" si="2"/>
        <v>0</v>
      </c>
      <c r="P15" s="20"/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</row>
    <row r="16" spans="1:23" ht="15">
      <c r="A16" s="2" t="s">
        <v>121</v>
      </c>
      <c r="B16" s="13" t="s">
        <v>122</v>
      </c>
      <c r="C16" s="20">
        <v>5000</v>
      </c>
      <c r="D16" s="20">
        <v>10000</v>
      </c>
      <c r="E16" s="20"/>
      <c r="F16" s="20"/>
      <c r="G16" s="20"/>
      <c r="H16" s="20"/>
      <c r="I16" s="20"/>
      <c r="J16" s="20">
        <v>50000</v>
      </c>
      <c r="K16" s="20">
        <v>50000</v>
      </c>
      <c r="L16" s="20">
        <v>50000</v>
      </c>
      <c r="M16" s="20"/>
      <c r="N16" s="20"/>
      <c r="O16" s="20">
        <f t="shared" si="2"/>
        <v>50000</v>
      </c>
      <c r="P16" s="20"/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</row>
    <row r="17" spans="1:23" ht="15">
      <c r="A17" s="2" t="s">
        <v>123</v>
      </c>
      <c r="B17" s="13" t="s">
        <v>124</v>
      </c>
      <c r="C17" s="20">
        <v>0</v>
      </c>
      <c r="D17" s="20">
        <v>5000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>
        <f t="shared" si="2"/>
        <v>0</v>
      </c>
      <c r="P17" s="20"/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</row>
    <row r="18" spans="1:23" ht="15">
      <c r="A18" s="2" t="s">
        <v>125</v>
      </c>
      <c r="B18" s="13" t="s">
        <v>126</v>
      </c>
      <c r="C18" s="20">
        <v>0</v>
      </c>
      <c r="D18" s="20">
        <v>5000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>
        <f t="shared" si="2"/>
        <v>0</v>
      </c>
      <c r="P18" s="20"/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</row>
    <row r="19" spans="1:23" ht="15">
      <c r="A19" s="2" t="s">
        <v>127</v>
      </c>
      <c r="B19" s="13" t="s">
        <v>128</v>
      </c>
      <c r="C19" s="20">
        <v>0</v>
      </c>
      <c r="D19" s="20">
        <v>5000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>
        <f t="shared" si="2"/>
        <v>0</v>
      </c>
      <c r="P19" s="20"/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</row>
    <row r="20" spans="1:23" ht="15">
      <c r="A20" s="1" t="s">
        <v>205</v>
      </c>
      <c r="B20" s="2" t="s">
        <v>178</v>
      </c>
      <c r="C20" s="9">
        <v>0</v>
      </c>
      <c r="D20" s="20">
        <v>5000</v>
      </c>
      <c r="E20" s="9"/>
      <c r="F20" s="20"/>
      <c r="G20" s="20"/>
      <c r="H20" s="20"/>
      <c r="I20" s="20"/>
      <c r="J20" s="20"/>
      <c r="K20" s="20"/>
      <c r="L20" s="20"/>
      <c r="M20" s="20"/>
      <c r="N20" s="20">
        <v>0</v>
      </c>
      <c r="O20" s="20">
        <f t="shared" si="2"/>
        <v>0</v>
      </c>
      <c r="P20" s="20"/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</row>
    <row r="21" spans="1:23" ht="15">
      <c r="A21" s="5" t="s">
        <v>57</v>
      </c>
      <c r="B21" s="16" t="s">
        <v>58</v>
      </c>
      <c r="C21" s="6">
        <f aca="true" t="shared" si="7" ref="C21:N21">SUM(C22:C29)</f>
        <v>100000</v>
      </c>
      <c r="D21" s="6">
        <f t="shared" si="7"/>
        <v>70000</v>
      </c>
      <c r="E21" s="6">
        <f t="shared" si="7"/>
        <v>70000</v>
      </c>
      <c r="F21" s="6">
        <f t="shared" si="7"/>
        <v>0</v>
      </c>
      <c r="G21" s="6">
        <f t="shared" si="7"/>
        <v>141868</v>
      </c>
      <c r="H21" s="6">
        <f t="shared" si="7"/>
        <v>20000</v>
      </c>
      <c r="I21" s="6">
        <f t="shared" si="7"/>
        <v>20000</v>
      </c>
      <c r="J21" s="6">
        <f t="shared" si="7"/>
        <v>150000</v>
      </c>
      <c r="K21" s="6">
        <f t="shared" si="7"/>
        <v>150000</v>
      </c>
      <c r="L21" s="6">
        <f t="shared" si="7"/>
        <v>150000</v>
      </c>
      <c r="M21" s="6">
        <f t="shared" si="7"/>
        <v>0</v>
      </c>
      <c r="N21" s="6">
        <f t="shared" si="7"/>
        <v>0</v>
      </c>
      <c r="O21" s="6">
        <f t="shared" si="2"/>
        <v>150000</v>
      </c>
      <c r="P21" s="6">
        <f aca="true" t="shared" si="8" ref="P21:W21">SUM(P22:P29)</f>
        <v>0</v>
      </c>
      <c r="Q21" s="6">
        <f t="shared" si="8"/>
        <v>0</v>
      </c>
      <c r="R21" s="6">
        <f t="shared" si="8"/>
        <v>0</v>
      </c>
      <c r="S21" s="6">
        <f t="shared" si="8"/>
        <v>0</v>
      </c>
      <c r="T21" s="6">
        <f t="shared" si="8"/>
        <v>0</v>
      </c>
      <c r="U21" s="6">
        <f t="shared" si="8"/>
        <v>0</v>
      </c>
      <c r="V21" s="6">
        <f t="shared" si="8"/>
        <v>0</v>
      </c>
      <c r="W21" s="6">
        <f t="shared" si="8"/>
        <v>0</v>
      </c>
    </row>
    <row r="22" spans="1:23" ht="15">
      <c r="A22" s="2" t="s">
        <v>129</v>
      </c>
      <c r="B22" s="13" t="s">
        <v>130</v>
      </c>
      <c r="C22" s="9">
        <v>0</v>
      </c>
      <c r="D22" s="20">
        <v>10000</v>
      </c>
      <c r="E22" s="9"/>
      <c r="F22" s="20"/>
      <c r="G22" s="20"/>
      <c r="H22" s="20"/>
      <c r="I22" s="20">
        <v>20000</v>
      </c>
      <c r="J22" s="20"/>
      <c r="K22" s="20"/>
      <c r="L22" s="20"/>
      <c r="M22" s="20"/>
      <c r="N22" s="20"/>
      <c r="O22" s="20">
        <f t="shared" si="2"/>
        <v>0</v>
      </c>
      <c r="P22" s="20"/>
      <c r="Q22" s="20">
        <v>0</v>
      </c>
      <c r="R22" s="20"/>
      <c r="S22" s="20">
        <v>0</v>
      </c>
      <c r="T22" s="20"/>
      <c r="U22" s="20">
        <v>0</v>
      </c>
      <c r="V22" s="20">
        <v>0</v>
      </c>
      <c r="W22" s="20">
        <v>0</v>
      </c>
    </row>
    <row r="23" spans="1:23" ht="15">
      <c r="A23" s="2" t="s">
        <v>131</v>
      </c>
      <c r="B23" s="13" t="s">
        <v>132</v>
      </c>
      <c r="C23" s="9">
        <v>0</v>
      </c>
      <c r="D23" s="20">
        <v>5000</v>
      </c>
      <c r="E23" s="9"/>
      <c r="F23" s="20"/>
      <c r="G23" s="20"/>
      <c r="H23" s="20"/>
      <c r="I23" s="20"/>
      <c r="J23" s="20">
        <v>50000</v>
      </c>
      <c r="K23" s="20">
        <v>50000</v>
      </c>
      <c r="L23" s="20">
        <v>50000</v>
      </c>
      <c r="M23" s="20"/>
      <c r="N23" s="20"/>
      <c r="O23" s="20">
        <f t="shared" si="2"/>
        <v>50000</v>
      </c>
      <c r="P23" s="20"/>
      <c r="Q23" s="20">
        <v>0</v>
      </c>
      <c r="R23" s="20"/>
      <c r="S23" s="20">
        <v>0</v>
      </c>
      <c r="T23" s="20"/>
      <c r="U23" s="20">
        <v>0</v>
      </c>
      <c r="V23" s="20">
        <v>0</v>
      </c>
      <c r="W23" s="20">
        <v>0</v>
      </c>
    </row>
    <row r="24" spans="1:23" ht="15">
      <c r="A24" s="1" t="s">
        <v>206</v>
      </c>
      <c r="B24" s="2" t="s">
        <v>207</v>
      </c>
      <c r="C24" s="9">
        <v>0</v>
      </c>
      <c r="D24" s="20">
        <v>10000</v>
      </c>
      <c r="E24" s="9"/>
      <c r="F24" s="20"/>
      <c r="G24" s="20"/>
      <c r="H24" s="20"/>
      <c r="I24" s="20"/>
      <c r="J24" s="20"/>
      <c r="K24" s="20"/>
      <c r="L24" s="20"/>
      <c r="M24" s="20"/>
      <c r="N24" s="20"/>
      <c r="O24" s="20">
        <f t="shared" si="2"/>
        <v>0</v>
      </c>
      <c r="P24" s="20"/>
      <c r="Q24" s="20">
        <v>0</v>
      </c>
      <c r="R24" s="20"/>
      <c r="S24" s="20">
        <v>0</v>
      </c>
      <c r="T24" s="20"/>
      <c r="U24" s="20">
        <v>0</v>
      </c>
      <c r="V24" s="20">
        <v>0</v>
      </c>
      <c r="W24" s="20">
        <v>0</v>
      </c>
    </row>
    <row r="25" spans="1:23" ht="15">
      <c r="A25" s="2" t="s">
        <v>133</v>
      </c>
      <c r="B25" s="13" t="s">
        <v>134</v>
      </c>
      <c r="C25" s="9">
        <v>0</v>
      </c>
      <c r="D25" s="20">
        <v>0</v>
      </c>
      <c r="E25" s="9"/>
      <c r="F25" s="20"/>
      <c r="G25" s="20"/>
      <c r="H25" s="20"/>
      <c r="I25" s="20"/>
      <c r="J25" s="20"/>
      <c r="K25" s="20"/>
      <c r="L25" s="20"/>
      <c r="M25" s="20"/>
      <c r="N25" s="20"/>
      <c r="O25" s="20">
        <f t="shared" si="2"/>
        <v>0</v>
      </c>
      <c r="P25" s="20"/>
      <c r="Q25" s="20">
        <v>0</v>
      </c>
      <c r="R25" s="20"/>
      <c r="S25" s="20">
        <v>0</v>
      </c>
      <c r="T25" s="20"/>
      <c r="U25" s="20">
        <v>0</v>
      </c>
      <c r="V25" s="20">
        <v>0</v>
      </c>
      <c r="W25" s="20">
        <v>0</v>
      </c>
    </row>
    <row r="26" spans="1:23" ht="15">
      <c r="A26" s="2" t="s">
        <v>135</v>
      </c>
      <c r="B26" s="13" t="s">
        <v>136</v>
      </c>
      <c r="C26" s="20">
        <v>50000</v>
      </c>
      <c r="D26" s="20">
        <v>5000</v>
      </c>
      <c r="E26" s="20">
        <v>70000</v>
      </c>
      <c r="F26" s="20"/>
      <c r="G26" s="20"/>
      <c r="H26" s="20">
        <v>20000</v>
      </c>
      <c r="I26" s="20"/>
      <c r="J26" s="20">
        <v>50000</v>
      </c>
      <c r="K26" s="20">
        <v>50000</v>
      </c>
      <c r="L26" s="20">
        <v>50000</v>
      </c>
      <c r="M26" s="20"/>
      <c r="N26" s="20"/>
      <c r="O26" s="20">
        <f t="shared" si="2"/>
        <v>50000</v>
      </c>
      <c r="P26" s="20"/>
      <c r="Q26" s="20">
        <v>0</v>
      </c>
      <c r="R26" s="20"/>
      <c r="S26" s="20">
        <v>0</v>
      </c>
      <c r="T26" s="20"/>
      <c r="U26" s="20">
        <v>0</v>
      </c>
      <c r="V26" s="20">
        <v>0</v>
      </c>
      <c r="W26" s="20">
        <v>0</v>
      </c>
    </row>
    <row r="27" spans="1:23" ht="15">
      <c r="A27" s="2" t="s">
        <v>137</v>
      </c>
      <c r="B27" s="13" t="s">
        <v>138</v>
      </c>
      <c r="C27" s="9">
        <v>0</v>
      </c>
      <c r="D27" s="20">
        <v>20000</v>
      </c>
      <c r="E27" s="9"/>
      <c r="F27" s="20"/>
      <c r="G27" s="20"/>
      <c r="H27" s="20"/>
      <c r="I27" s="20"/>
      <c r="J27" s="20">
        <v>50000</v>
      </c>
      <c r="K27" s="20">
        <v>50000</v>
      </c>
      <c r="L27" s="20">
        <v>50000</v>
      </c>
      <c r="M27" s="20"/>
      <c r="N27" s="20"/>
      <c r="O27" s="20">
        <f t="shared" si="2"/>
        <v>50000</v>
      </c>
      <c r="P27" s="20"/>
      <c r="Q27" s="20">
        <v>0</v>
      </c>
      <c r="R27" s="20"/>
      <c r="S27" s="20">
        <v>0</v>
      </c>
      <c r="T27" s="20"/>
      <c r="U27" s="20">
        <v>0</v>
      </c>
      <c r="V27" s="20">
        <v>0</v>
      </c>
      <c r="W27" s="20">
        <v>0</v>
      </c>
    </row>
    <row r="28" spans="1:23" ht="15">
      <c r="A28" s="2" t="s">
        <v>139</v>
      </c>
      <c r="B28" s="13" t="s">
        <v>140</v>
      </c>
      <c r="C28" s="9">
        <v>0</v>
      </c>
      <c r="D28" s="20">
        <v>10000</v>
      </c>
      <c r="E28" s="9"/>
      <c r="F28" s="20"/>
      <c r="G28" s="20"/>
      <c r="H28" s="20"/>
      <c r="I28" s="20"/>
      <c r="J28" s="20"/>
      <c r="K28" s="20"/>
      <c r="L28" s="20"/>
      <c r="M28" s="20"/>
      <c r="N28" s="20"/>
      <c r="O28" s="20">
        <f t="shared" si="2"/>
        <v>0</v>
      </c>
      <c r="P28" s="20"/>
      <c r="Q28" s="20">
        <v>0</v>
      </c>
      <c r="R28" s="20"/>
      <c r="S28" s="20">
        <v>0</v>
      </c>
      <c r="T28" s="20"/>
      <c r="U28" s="20">
        <v>0</v>
      </c>
      <c r="V28" s="20">
        <v>0</v>
      </c>
      <c r="W28" s="20">
        <v>0</v>
      </c>
    </row>
    <row r="29" spans="1:23" ht="15">
      <c r="A29" s="2" t="s">
        <v>141</v>
      </c>
      <c r="B29" s="13" t="s">
        <v>142</v>
      </c>
      <c r="C29" s="20">
        <v>50000</v>
      </c>
      <c r="D29" s="20">
        <v>10000</v>
      </c>
      <c r="E29" s="20"/>
      <c r="F29" s="20"/>
      <c r="G29" s="20">
        <v>141868</v>
      </c>
      <c r="H29" s="20"/>
      <c r="I29" s="20"/>
      <c r="J29" s="20"/>
      <c r="K29" s="20"/>
      <c r="L29" s="20"/>
      <c r="M29" s="20"/>
      <c r="N29" s="20"/>
      <c r="O29" s="20">
        <f t="shared" si="2"/>
        <v>0</v>
      </c>
      <c r="P29" s="20"/>
      <c r="Q29" s="20">
        <v>0</v>
      </c>
      <c r="R29" s="20"/>
      <c r="S29" s="20">
        <v>0</v>
      </c>
      <c r="T29" s="20"/>
      <c r="U29" s="20">
        <v>0</v>
      </c>
      <c r="V29" s="20">
        <v>0</v>
      </c>
      <c r="W29" s="20">
        <v>0</v>
      </c>
    </row>
    <row r="30" spans="1:23" ht="15">
      <c r="A30" s="5" t="s">
        <v>59</v>
      </c>
      <c r="B30" s="16" t="s">
        <v>60</v>
      </c>
      <c r="C30" s="6">
        <f aca="true" t="shared" si="9" ref="C30:N30">SUM(C31:C35)</f>
        <v>20000</v>
      </c>
      <c r="D30" s="6">
        <f t="shared" si="9"/>
        <v>80000</v>
      </c>
      <c r="E30" s="6">
        <f t="shared" si="9"/>
        <v>80000</v>
      </c>
      <c r="F30" s="6">
        <f t="shared" si="9"/>
        <v>0</v>
      </c>
      <c r="G30" s="6">
        <f t="shared" si="9"/>
        <v>0</v>
      </c>
      <c r="H30" s="6">
        <f t="shared" si="9"/>
        <v>10000</v>
      </c>
      <c r="I30" s="6">
        <f t="shared" si="9"/>
        <v>10000</v>
      </c>
      <c r="J30" s="6">
        <f t="shared" si="9"/>
        <v>50000</v>
      </c>
      <c r="K30" s="6">
        <f t="shared" si="9"/>
        <v>50000</v>
      </c>
      <c r="L30" s="6">
        <f t="shared" si="9"/>
        <v>50000</v>
      </c>
      <c r="M30" s="6">
        <f t="shared" si="9"/>
        <v>0</v>
      </c>
      <c r="N30" s="6">
        <f t="shared" si="9"/>
        <v>0</v>
      </c>
      <c r="O30" s="6">
        <f t="shared" si="2"/>
        <v>50000</v>
      </c>
      <c r="P30" s="6">
        <f aca="true" t="shared" si="10" ref="P30:W30">SUM(P31:P35)</f>
        <v>0</v>
      </c>
      <c r="Q30" s="6">
        <f t="shared" si="10"/>
        <v>0</v>
      </c>
      <c r="R30" s="6">
        <f t="shared" si="10"/>
        <v>0</v>
      </c>
      <c r="S30" s="6">
        <f t="shared" si="10"/>
        <v>0</v>
      </c>
      <c r="T30" s="6">
        <f t="shared" si="10"/>
        <v>0</v>
      </c>
      <c r="U30" s="6">
        <f t="shared" si="10"/>
        <v>0</v>
      </c>
      <c r="V30" s="6">
        <f t="shared" si="10"/>
        <v>0</v>
      </c>
      <c r="W30" s="6">
        <f t="shared" si="10"/>
        <v>0</v>
      </c>
    </row>
    <row r="31" spans="1:23" ht="15">
      <c r="A31" s="2" t="s">
        <v>143</v>
      </c>
      <c r="B31" s="13" t="s">
        <v>144</v>
      </c>
      <c r="C31" s="20">
        <v>20000</v>
      </c>
      <c r="D31" s="20">
        <v>25000</v>
      </c>
      <c r="E31" s="20"/>
      <c r="F31" s="20"/>
      <c r="G31" s="20"/>
      <c r="H31" s="20"/>
      <c r="I31" s="20">
        <v>10000</v>
      </c>
      <c r="J31" s="20">
        <v>50000</v>
      </c>
      <c r="K31" s="20">
        <v>50000</v>
      </c>
      <c r="L31" s="20">
        <v>50000</v>
      </c>
      <c r="M31" s="20"/>
      <c r="N31" s="20"/>
      <c r="O31" s="20">
        <f t="shared" si="2"/>
        <v>50000</v>
      </c>
      <c r="P31" s="20"/>
      <c r="Q31" s="20">
        <v>0</v>
      </c>
      <c r="R31" s="20"/>
      <c r="S31" s="20">
        <v>0</v>
      </c>
      <c r="T31" s="20"/>
      <c r="U31" s="20">
        <v>0</v>
      </c>
      <c r="V31" s="20">
        <v>0</v>
      </c>
      <c r="W31" s="20">
        <v>0</v>
      </c>
    </row>
    <row r="32" spans="1:23" ht="15">
      <c r="A32" s="1" t="s">
        <v>208</v>
      </c>
      <c r="B32" s="2" t="s">
        <v>209</v>
      </c>
      <c r="C32" s="9">
        <v>0</v>
      </c>
      <c r="D32" s="20">
        <v>25000</v>
      </c>
      <c r="E32" s="9"/>
      <c r="F32" s="20"/>
      <c r="G32" s="20"/>
      <c r="H32" s="20"/>
      <c r="I32" s="20"/>
      <c r="J32" s="20"/>
      <c r="K32" s="20"/>
      <c r="L32" s="20"/>
      <c r="M32" s="20"/>
      <c r="N32" s="20"/>
      <c r="O32" s="20">
        <f t="shared" si="2"/>
        <v>0</v>
      </c>
      <c r="P32" s="20"/>
      <c r="Q32" s="20">
        <v>0</v>
      </c>
      <c r="R32" s="20"/>
      <c r="S32" s="20">
        <v>0</v>
      </c>
      <c r="T32" s="20"/>
      <c r="U32" s="20">
        <v>0</v>
      </c>
      <c r="V32" s="20">
        <v>0</v>
      </c>
      <c r="W32" s="20">
        <v>0</v>
      </c>
    </row>
    <row r="33" spans="1:23" ht="15">
      <c r="A33" s="2" t="s">
        <v>145</v>
      </c>
      <c r="B33" s="13" t="s">
        <v>146</v>
      </c>
      <c r="C33" s="9">
        <v>0</v>
      </c>
      <c r="D33" s="20">
        <v>10000</v>
      </c>
      <c r="E33" s="9"/>
      <c r="F33" s="20"/>
      <c r="G33" s="20"/>
      <c r="H33" s="20">
        <v>10000</v>
      </c>
      <c r="I33" s="20"/>
      <c r="J33" s="20"/>
      <c r="K33" s="20"/>
      <c r="L33" s="20"/>
      <c r="M33" s="20"/>
      <c r="N33" s="20"/>
      <c r="O33" s="20">
        <f t="shared" si="2"/>
        <v>0</v>
      </c>
      <c r="P33" s="20"/>
      <c r="Q33" s="20">
        <v>0</v>
      </c>
      <c r="R33" s="20"/>
      <c r="S33" s="20">
        <v>0</v>
      </c>
      <c r="T33" s="20"/>
      <c r="U33" s="20">
        <v>0</v>
      </c>
      <c r="V33" s="20">
        <v>0</v>
      </c>
      <c r="W33" s="20">
        <v>0</v>
      </c>
    </row>
    <row r="34" spans="1:23" ht="15">
      <c r="A34" s="2" t="s">
        <v>147</v>
      </c>
      <c r="B34" s="13" t="s">
        <v>148</v>
      </c>
      <c r="C34" s="9">
        <v>0</v>
      </c>
      <c r="D34" s="20">
        <v>10000</v>
      </c>
      <c r="E34" s="9"/>
      <c r="F34" s="20"/>
      <c r="G34" s="20"/>
      <c r="H34" s="20"/>
      <c r="I34" s="20"/>
      <c r="J34" s="20"/>
      <c r="K34" s="20"/>
      <c r="L34" s="20"/>
      <c r="M34" s="20"/>
      <c r="N34" s="20"/>
      <c r="O34" s="20">
        <f t="shared" si="2"/>
        <v>0</v>
      </c>
      <c r="P34" s="20"/>
      <c r="Q34" s="20">
        <v>0</v>
      </c>
      <c r="R34" s="20"/>
      <c r="S34" s="20">
        <v>0</v>
      </c>
      <c r="T34" s="20"/>
      <c r="U34" s="20">
        <v>0</v>
      </c>
      <c r="V34" s="20">
        <v>0</v>
      </c>
      <c r="W34" s="20">
        <v>0</v>
      </c>
    </row>
    <row r="35" spans="1:23" ht="15">
      <c r="A35" s="1" t="s">
        <v>210</v>
      </c>
      <c r="B35" s="2" t="s">
        <v>211</v>
      </c>
      <c r="C35" s="9">
        <v>0</v>
      </c>
      <c r="D35" s="20">
        <v>10000</v>
      </c>
      <c r="E35" s="9">
        <v>80000</v>
      </c>
      <c r="F35" s="20"/>
      <c r="G35" s="20"/>
      <c r="H35" s="20"/>
      <c r="I35" s="20"/>
      <c r="J35" s="20"/>
      <c r="K35" s="20"/>
      <c r="L35" s="20"/>
      <c r="M35" s="20"/>
      <c r="N35" s="20"/>
      <c r="O35" s="20">
        <f t="shared" si="2"/>
        <v>0</v>
      </c>
      <c r="P35" s="20"/>
      <c r="Q35" s="20">
        <v>0</v>
      </c>
      <c r="R35" s="20"/>
      <c r="S35" s="20">
        <v>0</v>
      </c>
      <c r="T35" s="20"/>
      <c r="U35" s="20">
        <v>0</v>
      </c>
      <c r="V35" s="20">
        <v>0</v>
      </c>
      <c r="W35" s="20">
        <v>0</v>
      </c>
    </row>
    <row r="36" spans="1:23" ht="15">
      <c r="A36" s="5" t="s">
        <v>61</v>
      </c>
      <c r="B36" s="16" t="s">
        <v>62</v>
      </c>
      <c r="C36" s="6">
        <f aca="true" t="shared" si="11" ref="C36:N36">SUM(C37:C38)</f>
        <v>2300000</v>
      </c>
      <c r="D36" s="6">
        <f t="shared" si="11"/>
        <v>2864000</v>
      </c>
      <c r="E36" s="6">
        <f t="shared" si="11"/>
        <v>2864000</v>
      </c>
      <c r="F36" s="6">
        <f t="shared" si="11"/>
        <v>0</v>
      </c>
      <c r="G36" s="6">
        <f t="shared" si="11"/>
        <v>0</v>
      </c>
      <c r="H36" s="6">
        <f t="shared" si="11"/>
        <v>3750000</v>
      </c>
      <c r="I36" s="6">
        <f t="shared" si="11"/>
        <v>3750000</v>
      </c>
      <c r="J36" s="6">
        <f t="shared" si="11"/>
        <v>0</v>
      </c>
      <c r="K36" s="6">
        <f t="shared" si="11"/>
        <v>0</v>
      </c>
      <c r="L36" s="6">
        <f t="shared" si="11"/>
        <v>0</v>
      </c>
      <c r="M36" s="6">
        <f t="shared" si="11"/>
        <v>0</v>
      </c>
      <c r="N36" s="6">
        <f t="shared" si="11"/>
        <v>0</v>
      </c>
      <c r="O36" s="6">
        <f t="shared" si="2"/>
        <v>0</v>
      </c>
      <c r="P36" s="6">
        <f aca="true" t="shared" si="12" ref="P36:W36">SUM(P37:P38)</f>
        <v>0</v>
      </c>
      <c r="Q36" s="6">
        <f t="shared" si="12"/>
        <v>0</v>
      </c>
      <c r="R36" s="6">
        <f t="shared" si="12"/>
        <v>0</v>
      </c>
      <c r="S36" s="6">
        <f t="shared" si="12"/>
        <v>0</v>
      </c>
      <c r="T36" s="6">
        <f t="shared" si="12"/>
        <v>0</v>
      </c>
      <c r="U36" s="6">
        <f t="shared" si="12"/>
        <v>0</v>
      </c>
      <c r="V36" s="6">
        <f t="shared" si="12"/>
        <v>0</v>
      </c>
      <c r="W36" s="6">
        <f t="shared" si="12"/>
        <v>0</v>
      </c>
    </row>
    <row r="37" spans="1:23" ht="15">
      <c r="A37" s="2" t="s">
        <v>12</v>
      </c>
      <c r="B37" s="13" t="s">
        <v>130</v>
      </c>
      <c r="C37" s="9">
        <v>0</v>
      </c>
      <c r="D37" s="20">
        <v>10000</v>
      </c>
      <c r="E37" s="9"/>
      <c r="F37" s="20"/>
      <c r="G37" s="20"/>
      <c r="H37" s="20"/>
      <c r="I37" s="20"/>
      <c r="J37" s="20"/>
      <c r="K37" s="20"/>
      <c r="L37" s="20"/>
      <c r="M37" s="20"/>
      <c r="N37" s="20"/>
      <c r="O37" s="20">
        <f t="shared" si="2"/>
        <v>0</v>
      </c>
      <c r="P37" s="20"/>
      <c r="Q37" s="20">
        <v>0</v>
      </c>
      <c r="R37" s="20"/>
      <c r="S37" s="20">
        <v>0</v>
      </c>
      <c r="T37" s="20"/>
      <c r="U37" s="20">
        <v>0</v>
      </c>
      <c r="V37" s="20">
        <v>0</v>
      </c>
      <c r="W37" s="20">
        <v>0</v>
      </c>
    </row>
    <row r="38" spans="1:23" ht="15">
      <c r="A38" s="2" t="s">
        <v>149</v>
      </c>
      <c r="B38" s="13" t="s">
        <v>150</v>
      </c>
      <c r="C38" s="20">
        <v>2300000</v>
      </c>
      <c r="D38" s="20">
        <v>2854000</v>
      </c>
      <c r="E38" s="20">
        <v>2864000</v>
      </c>
      <c r="F38" s="20"/>
      <c r="G38" s="20"/>
      <c r="H38" s="20">
        <v>3750000</v>
      </c>
      <c r="I38" s="20">
        <v>3750000</v>
      </c>
      <c r="J38" s="20"/>
      <c r="K38" s="20"/>
      <c r="L38" s="20"/>
      <c r="M38" s="20"/>
      <c r="N38" s="20"/>
      <c r="O38" s="20">
        <f t="shared" si="2"/>
        <v>0</v>
      </c>
      <c r="P38" s="20"/>
      <c r="Q38" s="20">
        <v>0</v>
      </c>
      <c r="R38" s="20"/>
      <c r="S38" s="20">
        <v>0</v>
      </c>
      <c r="T38" s="20"/>
      <c r="U38" s="20">
        <v>0</v>
      </c>
      <c r="V38" s="20">
        <v>0</v>
      </c>
      <c r="W38" s="20">
        <v>0</v>
      </c>
    </row>
    <row r="39" spans="1:23" ht="15">
      <c r="A39" s="5" t="s">
        <v>63</v>
      </c>
      <c r="B39" s="16" t="s">
        <v>154</v>
      </c>
      <c r="C39" s="6">
        <f aca="true" t="shared" si="13" ref="C39:N39">SUM(C40:C42)</f>
        <v>200000</v>
      </c>
      <c r="D39" s="6">
        <f t="shared" si="13"/>
        <v>140000</v>
      </c>
      <c r="E39" s="6">
        <f t="shared" si="13"/>
        <v>140000</v>
      </c>
      <c r="F39" s="6">
        <f t="shared" si="13"/>
        <v>0</v>
      </c>
      <c r="G39" s="6">
        <f t="shared" si="13"/>
        <v>0</v>
      </c>
      <c r="H39" s="6">
        <f t="shared" si="13"/>
        <v>120000</v>
      </c>
      <c r="I39" s="6">
        <f t="shared" si="13"/>
        <v>120000</v>
      </c>
      <c r="J39" s="6">
        <f t="shared" si="13"/>
        <v>200000</v>
      </c>
      <c r="K39" s="6">
        <f t="shared" si="13"/>
        <v>200000</v>
      </c>
      <c r="L39" s="6">
        <f t="shared" si="13"/>
        <v>200000</v>
      </c>
      <c r="M39" s="6">
        <f t="shared" si="13"/>
        <v>0</v>
      </c>
      <c r="N39" s="6">
        <f t="shared" si="13"/>
        <v>0</v>
      </c>
      <c r="O39" s="6">
        <f t="shared" si="2"/>
        <v>200000</v>
      </c>
      <c r="P39" s="6">
        <f aca="true" t="shared" si="14" ref="P39:W39">SUM(P40:P42)</f>
        <v>0</v>
      </c>
      <c r="Q39" s="6">
        <f t="shared" si="14"/>
        <v>0</v>
      </c>
      <c r="R39" s="6">
        <f t="shared" si="14"/>
        <v>0</v>
      </c>
      <c r="S39" s="6">
        <f t="shared" si="14"/>
        <v>0</v>
      </c>
      <c r="T39" s="6">
        <f t="shared" si="14"/>
        <v>0</v>
      </c>
      <c r="U39" s="6">
        <f t="shared" si="14"/>
        <v>0</v>
      </c>
      <c r="V39" s="6">
        <f t="shared" si="14"/>
        <v>0</v>
      </c>
      <c r="W39" s="6">
        <f t="shared" si="14"/>
        <v>0</v>
      </c>
    </row>
    <row r="40" spans="1:23" ht="15">
      <c r="A40" s="2" t="s">
        <v>151</v>
      </c>
      <c r="B40" s="13" t="s">
        <v>201</v>
      </c>
      <c r="C40" s="20">
        <v>25000</v>
      </c>
      <c r="D40" s="20">
        <v>20000</v>
      </c>
      <c r="E40" s="20">
        <v>140000</v>
      </c>
      <c r="F40" s="20"/>
      <c r="G40" s="20"/>
      <c r="H40" s="20">
        <v>20000</v>
      </c>
      <c r="I40" s="20">
        <v>120000</v>
      </c>
      <c r="J40" s="20">
        <v>50000</v>
      </c>
      <c r="K40" s="20">
        <v>50000</v>
      </c>
      <c r="L40" s="20">
        <v>50000</v>
      </c>
      <c r="M40" s="20"/>
      <c r="N40" s="20"/>
      <c r="O40" s="20">
        <f t="shared" si="2"/>
        <v>50000</v>
      </c>
      <c r="P40" s="20"/>
      <c r="Q40" s="20">
        <v>0</v>
      </c>
      <c r="R40" s="20"/>
      <c r="S40" s="20">
        <v>0</v>
      </c>
      <c r="T40" s="20"/>
      <c r="U40" s="20">
        <v>0</v>
      </c>
      <c r="V40" s="20">
        <v>0</v>
      </c>
      <c r="W40" s="20">
        <v>0</v>
      </c>
    </row>
    <row r="41" spans="1:23" ht="15">
      <c r="A41" s="2" t="s">
        <v>152</v>
      </c>
      <c r="B41" s="13" t="s">
        <v>202</v>
      </c>
      <c r="C41" s="20">
        <v>45000</v>
      </c>
      <c r="D41" s="20">
        <v>20000</v>
      </c>
      <c r="E41" s="20"/>
      <c r="F41" s="20"/>
      <c r="G41" s="20"/>
      <c r="H41" s="20">
        <v>20000</v>
      </c>
      <c r="I41" s="20"/>
      <c r="J41" s="20">
        <v>50000</v>
      </c>
      <c r="K41" s="20">
        <v>50000</v>
      </c>
      <c r="L41" s="20">
        <v>50000</v>
      </c>
      <c r="M41" s="20"/>
      <c r="N41" s="20"/>
      <c r="O41" s="20">
        <f t="shared" si="2"/>
        <v>50000</v>
      </c>
      <c r="P41" s="20"/>
      <c r="Q41" s="20">
        <v>0</v>
      </c>
      <c r="R41" s="20"/>
      <c r="S41" s="20">
        <v>0</v>
      </c>
      <c r="T41" s="20"/>
      <c r="U41" s="20">
        <v>0</v>
      </c>
      <c r="V41" s="20">
        <v>0</v>
      </c>
      <c r="W41" s="20">
        <v>0</v>
      </c>
    </row>
    <row r="42" spans="1:23" ht="15">
      <c r="A42" s="2" t="s">
        <v>153</v>
      </c>
      <c r="B42" s="13" t="s">
        <v>154</v>
      </c>
      <c r="C42" s="20">
        <v>130000</v>
      </c>
      <c r="D42" s="20">
        <v>100000</v>
      </c>
      <c r="E42" s="20"/>
      <c r="F42" s="20"/>
      <c r="G42" s="20"/>
      <c r="H42" s="20">
        <v>80000</v>
      </c>
      <c r="I42" s="20"/>
      <c r="J42" s="20">
        <v>100000</v>
      </c>
      <c r="K42" s="20">
        <v>100000</v>
      </c>
      <c r="L42" s="20">
        <v>100000</v>
      </c>
      <c r="M42" s="20"/>
      <c r="N42" s="20"/>
      <c r="O42" s="20">
        <f t="shared" si="2"/>
        <v>100000</v>
      </c>
      <c r="P42" s="20"/>
      <c r="Q42" s="20">
        <v>0</v>
      </c>
      <c r="R42" s="20"/>
      <c r="S42" s="20">
        <v>0</v>
      </c>
      <c r="T42" s="20"/>
      <c r="U42" s="20">
        <v>0</v>
      </c>
      <c r="V42" s="20">
        <v>0</v>
      </c>
      <c r="W42" s="20">
        <v>0</v>
      </c>
    </row>
    <row r="43" spans="1:23" ht="15" hidden="1">
      <c r="A43" s="23" t="s">
        <v>64</v>
      </c>
      <c r="B43" s="25" t="s">
        <v>66</v>
      </c>
      <c r="C43" s="24">
        <f aca="true" t="shared" si="15" ref="C43:W44">C44</f>
        <v>0</v>
      </c>
      <c r="D43" s="24">
        <f t="shared" si="15"/>
        <v>0</v>
      </c>
      <c r="E43" s="24">
        <f t="shared" si="15"/>
        <v>0</v>
      </c>
      <c r="F43" s="24">
        <f t="shared" si="15"/>
        <v>0</v>
      </c>
      <c r="G43" s="24">
        <f t="shared" si="15"/>
        <v>0</v>
      </c>
      <c r="H43" s="24">
        <f t="shared" si="15"/>
        <v>0</v>
      </c>
      <c r="I43" s="24"/>
      <c r="J43" s="24"/>
      <c r="K43" s="24">
        <f t="shared" si="15"/>
        <v>0</v>
      </c>
      <c r="L43" s="24">
        <f t="shared" si="15"/>
        <v>0</v>
      </c>
      <c r="M43" s="24">
        <f t="shared" si="15"/>
        <v>0</v>
      </c>
      <c r="N43" s="24">
        <f t="shared" si="15"/>
        <v>0</v>
      </c>
      <c r="O43" s="24">
        <f t="shared" si="2"/>
        <v>0</v>
      </c>
      <c r="P43" s="24">
        <f t="shared" si="15"/>
        <v>0</v>
      </c>
      <c r="Q43" s="24">
        <f t="shared" si="15"/>
        <v>0</v>
      </c>
      <c r="R43" s="24">
        <f t="shared" si="15"/>
        <v>0</v>
      </c>
      <c r="S43" s="24">
        <f t="shared" si="15"/>
        <v>0</v>
      </c>
      <c r="T43" s="24">
        <f t="shared" si="15"/>
        <v>0</v>
      </c>
      <c r="U43" s="24">
        <f t="shared" si="15"/>
        <v>0</v>
      </c>
      <c r="V43" s="24">
        <f t="shared" si="15"/>
        <v>0</v>
      </c>
      <c r="W43" s="24">
        <f t="shared" si="15"/>
        <v>0</v>
      </c>
    </row>
    <row r="44" spans="1:23" ht="15" hidden="1">
      <c r="A44" s="5" t="s">
        <v>65</v>
      </c>
      <c r="B44" s="16" t="s">
        <v>67</v>
      </c>
      <c r="C44" s="12">
        <f t="shared" si="15"/>
        <v>0</v>
      </c>
      <c r="D44" s="12">
        <f t="shared" si="15"/>
        <v>0</v>
      </c>
      <c r="E44" s="12">
        <f t="shared" si="15"/>
        <v>0</v>
      </c>
      <c r="F44" s="12">
        <f t="shared" si="15"/>
        <v>0</v>
      </c>
      <c r="G44" s="12">
        <f t="shared" si="15"/>
        <v>0</v>
      </c>
      <c r="H44" s="12">
        <f t="shared" si="15"/>
        <v>0</v>
      </c>
      <c r="I44" s="12"/>
      <c r="J44" s="12"/>
      <c r="K44" s="12">
        <f t="shared" si="15"/>
        <v>0</v>
      </c>
      <c r="L44" s="12">
        <f t="shared" si="15"/>
        <v>0</v>
      </c>
      <c r="M44" s="12">
        <f t="shared" si="15"/>
        <v>0</v>
      </c>
      <c r="N44" s="12">
        <f t="shared" si="15"/>
        <v>0</v>
      </c>
      <c r="O44" s="12">
        <f t="shared" si="2"/>
        <v>0</v>
      </c>
      <c r="P44" s="12">
        <f t="shared" si="15"/>
        <v>0</v>
      </c>
      <c r="Q44" s="12">
        <f t="shared" si="15"/>
        <v>0</v>
      </c>
      <c r="R44" s="12">
        <f t="shared" si="15"/>
        <v>0</v>
      </c>
      <c r="S44" s="12">
        <f t="shared" si="15"/>
        <v>0</v>
      </c>
      <c r="T44" s="12">
        <f t="shared" si="15"/>
        <v>0</v>
      </c>
      <c r="U44" s="12">
        <f t="shared" si="15"/>
        <v>0</v>
      </c>
      <c r="V44" s="12">
        <f t="shared" si="15"/>
        <v>0</v>
      </c>
      <c r="W44" s="12">
        <f t="shared" si="15"/>
        <v>0</v>
      </c>
    </row>
    <row r="45" spans="1:23" ht="15" hidden="1">
      <c r="A45" s="2" t="s">
        <v>155</v>
      </c>
      <c r="B45" s="13" t="s">
        <v>108</v>
      </c>
      <c r="C45" s="9">
        <v>0</v>
      </c>
      <c r="D45" s="20">
        <v>0</v>
      </c>
      <c r="E45" s="9">
        <v>0</v>
      </c>
      <c r="F45" s="20">
        <v>0</v>
      </c>
      <c r="G45" s="20">
        <v>0</v>
      </c>
      <c r="H45" s="20">
        <v>0</v>
      </c>
      <c r="I45" s="20"/>
      <c r="J45" s="20"/>
      <c r="K45" s="20">
        <v>0</v>
      </c>
      <c r="L45" s="20">
        <v>0</v>
      </c>
      <c r="M45" s="20">
        <v>0</v>
      </c>
      <c r="N45" s="20">
        <v>0</v>
      </c>
      <c r="O45" s="20">
        <f t="shared" si="2"/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</row>
    <row r="46" spans="1:23" ht="15">
      <c r="A46" s="4" t="s">
        <v>68</v>
      </c>
      <c r="B46" s="15" t="s">
        <v>69</v>
      </c>
      <c r="C46" s="11" t="e">
        <f>#REF!+#REF!+C47+#REF!</f>
        <v>#REF!</v>
      </c>
      <c r="D46" s="11" t="e">
        <f>D47+#REF!</f>
        <v>#REF!</v>
      </c>
      <c r="E46" s="11" t="e">
        <f>E47+#REF!</f>
        <v>#REF!</v>
      </c>
      <c r="F46" s="11" t="e">
        <f>F47+#REF!</f>
        <v>#REF!</v>
      </c>
      <c r="G46" s="11" t="e">
        <f>G47+#REF!</f>
        <v>#REF!</v>
      </c>
      <c r="H46" s="11">
        <f>H47</f>
        <v>0</v>
      </c>
      <c r="I46" s="11">
        <f aca="true" t="shared" si="16" ref="I46:W46">I47</f>
        <v>1000000</v>
      </c>
      <c r="J46" s="11">
        <f t="shared" si="16"/>
        <v>0</v>
      </c>
      <c r="K46" s="11">
        <f t="shared" si="16"/>
        <v>0</v>
      </c>
      <c r="L46" s="11">
        <f t="shared" si="16"/>
        <v>0</v>
      </c>
      <c r="M46" s="11">
        <f t="shared" si="16"/>
        <v>0</v>
      </c>
      <c r="N46" s="11">
        <f t="shared" si="16"/>
        <v>0</v>
      </c>
      <c r="O46" s="11">
        <f t="shared" si="16"/>
        <v>0</v>
      </c>
      <c r="P46" s="11">
        <f t="shared" si="16"/>
        <v>0</v>
      </c>
      <c r="Q46" s="11">
        <f t="shared" si="16"/>
        <v>0</v>
      </c>
      <c r="R46" s="11">
        <f t="shared" si="16"/>
        <v>0</v>
      </c>
      <c r="S46" s="11">
        <f t="shared" si="16"/>
        <v>0</v>
      </c>
      <c r="T46" s="11">
        <f t="shared" si="16"/>
        <v>0</v>
      </c>
      <c r="U46" s="11">
        <f t="shared" si="16"/>
        <v>0</v>
      </c>
      <c r="V46" s="11">
        <f t="shared" si="16"/>
        <v>0</v>
      </c>
      <c r="W46" s="11">
        <f t="shared" si="16"/>
        <v>0</v>
      </c>
    </row>
    <row r="47" spans="1:23" ht="15">
      <c r="A47" s="23" t="s">
        <v>10</v>
      </c>
      <c r="B47" s="25" t="s">
        <v>55</v>
      </c>
      <c r="C47" s="24">
        <f aca="true" t="shared" si="17" ref="C47:W48">C48</f>
        <v>0</v>
      </c>
      <c r="D47" s="24">
        <f>D48</f>
        <v>11000</v>
      </c>
      <c r="E47" s="24">
        <f t="shared" si="17"/>
        <v>0</v>
      </c>
      <c r="F47" s="24">
        <f t="shared" si="17"/>
        <v>0</v>
      </c>
      <c r="G47" s="24">
        <f t="shared" si="17"/>
        <v>0</v>
      </c>
      <c r="H47" s="24">
        <f t="shared" si="17"/>
        <v>0</v>
      </c>
      <c r="I47" s="24">
        <f t="shared" si="17"/>
        <v>1000000</v>
      </c>
      <c r="J47" s="24">
        <f t="shared" si="17"/>
        <v>0</v>
      </c>
      <c r="K47" s="24">
        <f t="shared" si="17"/>
        <v>0</v>
      </c>
      <c r="L47" s="24">
        <f t="shared" si="17"/>
        <v>0</v>
      </c>
      <c r="M47" s="24">
        <f t="shared" si="17"/>
        <v>0</v>
      </c>
      <c r="N47" s="24">
        <f t="shared" si="17"/>
        <v>0</v>
      </c>
      <c r="O47" s="24">
        <f t="shared" si="2"/>
        <v>0</v>
      </c>
      <c r="P47" s="24">
        <f t="shared" si="17"/>
        <v>0</v>
      </c>
      <c r="Q47" s="24">
        <f t="shared" si="17"/>
        <v>0</v>
      </c>
      <c r="R47" s="24">
        <f t="shared" si="17"/>
        <v>0</v>
      </c>
      <c r="S47" s="24">
        <f>S48</f>
        <v>0</v>
      </c>
      <c r="T47" s="24">
        <f>T48</f>
        <v>0</v>
      </c>
      <c r="U47" s="24">
        <f>U48</f>
        <v>0</v>
      </c>
      <c r="V47" s="24">
        <v>0</v>
      </c>
      <c r="W47" s="24">
        <f t="shared" si="17"/>
        <v>0</v>
      </c>
    </row>
    <row r="48" spans="1:23" ht="15">
      <c r="A48" s="5" t="s">
        <v>281</v>
      </c>
      <c r="B48" s="16" t="s">
        <v>56</v>
      </c>
      <c r="C48" s="12">
        <f t="shared" si="17"/>
        <v>0</v>
      </c>
      <c r="D48" s="12">
        <f>D49</f>
        <v>11000</v>
      </c>
      <c r="E48" s="12">
        <f t="shared" si="17"/>
        <v>0</v>
      </c>
      <c r="F48" s="12">
        <f t="shared" si="17"/>
        <v>0</v>
      </c>
      <c r="G48" s="12">
        <f t="shared" si="17"/>
        <v>0</v>
      </c>
      <c r="H48" s="12">
        <f t="shared" si="17"/>
        <v>0</v>
      </c>
      <c r="I48" s="12">
        <f t="shared" si="17"/>
        <v>1000000</v>
      </c>
      <c r="J48" s="12">
        <f t="shared" si="17"/>
        <v>0</v>
      </c>
      <c r="K48" s="12">
        <f t="shared" si="17"/>
        <v>0</v>
      </c>
      <c r="L48" s="12">
        <f t="shared" si="17"/>
        <v>0</v>
      </c>
      <c r="M48" s="12">
        <f t="shared" si="17"/>
        <v>0</v>
      </c>
      <c r="N48" s="12">
        <f t="shared" si="17"/>
        <v>0</v>
      </c>
      <c r="O48" s="12">
        <f t="shared" si="2"/>
        <v>0</v>
      </c>
      <c r="P48" s="12">
        <f t="shared" si="17"/>
        <v>0</v>
      </c>
      <c r="Q48" s="12">
        <f t="shared" si="17"/>
        <v>0</v>
      </c>
      <c r="R48" s="12">
        <f t="shared" si="17"/>
        <v>0</v>
      </c>
      <c r="S48" s="12">
        <f t="shared" si="17"/>
        <v>0</v>
      </c>
      <c r="T48" s="12">
        <f>T49</f>
        <v>0</v>
      </c>
      <c r="U48" s="12">
        <f t="shared" si="17"/>
        <v>0</v>
      </c>
      <c r="V48" s="12">
        <f t="shared" si="17"/>
        <v>0</v>
      </c>
      <c r="W48" s="12">
        <f t="shared" si="17"/>
        <v>0</v>
      </c>
    </row>
    <row r="49" spans="1:23" ht="15">
      <c r="A49" s="2" t="s">
        <v>113</v>
      </c>
      <c r="B49" s="13" t="s">
        <v>347</v>
      </c>
      <c r="C49" s="9">
        <v>0</v>
      </c>
      <c r="D49" s="20">
        <v>11000</v>
      </c>
      <c r="E49" s="9"/>
      <c r="F49" s="20"/>
      <c r="G49" s="9"/>
      <c r="H49" s="20"/>
      <c r="I49" s="20">
        <v>1000000</v>
      </c>
      <c r="J49" s="20"/>
      <c r="K49" s="20"/>
      <c r="L49" s="20"/>
      <c r="M49" s="20">
        <v>0</v>
      </c>
      <c r="N49" s="20">
        <v>0</v>
      </c>
      <c r="O49" s="20">
        <f t="shared" si="2"/>
        <v>0</v>
      </c>
      <c r="P49" s="9"/>
      <c r="Q49" s="20">
        <v>0</v>
      </c>
      <c r="R49" s="20"/>
      <c r="S49" s="20">
        <v>0</v>
      </c>
      <c r="T49" s="20"/>
      <c r="U49" s="20">
        <v>0</v>
      </c>
      <c r="V49" s="20">
        <v>0</v>
      </c>
      <c r="W49" s="20">
        <v>0</v>
      </c>
    </row>
    <row r="50" ht="15.75" thickBot="1"/>
    <row r="51" spans="1:23" ht="24" customHeight="1" thickBot="1">
      <c r="A51" s="43"/>
      <c r="B51" s="43"/>
      <c r="C51" s="44"/>
      <c r="E51"/>
      <c r="F51" s="216" t="s">
        <v>343</v>
      </c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219">
        <v>2017</v>
      </c>
      <c r="S51" s="220"/>
      <c r="T51" s="219">
        <v>2018</v>
      </c>
      <c r="U51" s="220"/>
      <c r="V51" s="219">
        <v>2019</v>
      </c>
      <c r="W51" s="220"/>
    </row>
    <row r="52" spans="2:23" ht="58.5" customHeight="1" thickBot="1">
      <c r="B52" s="43"/>
      <c r="D52" s="8" t="s">
        <v>204</v>
      </c>
      <c r="E52" s="8" t="s">
        <v>221</v>
      </c>
      <c r="F52" s="75" t="s">
        <v>222</v>
      </c>
      <c r="G52" s="75" t="s">
        <v>271</v>
      </c>
      <c r="H52" s="75" t="s">
        <v>272</v>
      </c>
      <c r="I52" s="75" t="s">
        <v>345</v>
      </c>
      <c r="J52" s="75" t="s">
        <v>322</v>
      </c>
      <c r="K52" s="83" t="s">
        <v>280</v>
      </c>
      <c r="L52" s="83" t="s">
        <v>346</v>
      </c>
      <c r="M52" s="76" t="s">
        <v>0</v>
      </c>
      <c r="N52" s="76" t="s">
        <v>1</v>
      </c>
      <c r="O52" s="76" t="s">
        <v>3</v>
      </c>
      <c r="P52" s="75" t="s">
        <v>344</v>
      </c>
      <c r="Q52" s="76" t="s">
        <v>2</v>
      </c>
      <c r="R52" s="77" t="s">
        <v>274</v>
      </c>
      <c r="S52" s="78" t="s">
        <v>4</v>
      </c>
      <c r="T52" s="77" t="s">
        <v>275</v>
      </c>
      <c r="U52" s="78" t="s">
        <v>4</v>
      </c>
      <c r="V52" s="77" t="s">
        <v>275</v>
      </c>
      <c r="W52" s="78" t="s">
        <v>4</v>
      </c>
    </row>
    <row r="53" ht="16.5" customHeight="1">
      <c r="C53" s="45"/>
    </row>
    <row r="54" spans="1:23" ht="18.75" hidden="1">
      <c r="A54" s="46" t="s">
        <v>231</v>
      </c>
      <c r="B54" s="47" t="s">
        <v>44</v>
      </c>
      <c r="C54" s="48" t="s">
        <v>232</v>
      </c>
      <c r="D54" s="49">
        <f>D55+D56+D57+D58</f>
        <v>0</v>
      </c>
      <c r="E54" s="49">
        <f aca="true" t="shared" si="18" ref="E54:W54">E55+E56+E57+E58</f>
        <v>0</v>
      </c>
      <c r="F54" s="49">
        <f t="shared" si="18"/>
        <v>0</v>
      </c>
      <c r="G54" s="49"/>
      <c r="H54" s="49">
        <f t="shared" si="18"/>
        <v>0</v>
      </c>
      <c r="I54" s="49"/>
      <c r="J54" s="49"/>
      <c r="K54" s="49"/>
      <c r="L54" s="49"/>
      <c r="M54" s="49">
        <f t="shared" si="18"/>
        <v>0</v>
      </c>
      <c r="N54" s="49">
        <f t="shared" si="18"/>
        <v>0</v>
      </c>
      <c r="O54" s="49">
        <f t="shared" si="18"/>
        <v>0</v>
      </c>
      <c r="P54" s="49"/>
      <c r="Q54" s="49">
        <f t="shared" si="18"/>
        <v>0</v>
      </c>
      <c r="R54" s="49">
        <f t="shared" si="18"/>
        <v>0</v>
      </c>
      <c r="S54" s="49">
        <f t="shared" si="18"/>
        <v>0</v>
      </c>
      <c r="T54" s="49">
        <f t="shared" si="18"/>
        <v>0</v>
      </c>
      <c r="U54" s="49">
        <f t="shared" si="18"/>
        <v>0</v>
      </c>
      <c r="V54" s="49">
        <f t="shared" si="18"/>
        <v>0</v>
      </c>
      <c r="W54" s="49">
        <f t="shared" si="18"/>
        <v>0</v>
      </c>
    </row>
    <row r="55" spans="1:23" ht="15.75" hidden="1">
      <c r="A55" s="50">
        <v>1</v>
      </c>
      <c r="B55" s="51" t="s">
        <v>48</v>
      </c>
      <c r="C55" s="52" t="s">
        <v>232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spans="1:23" ht="15.75" hidden="1">
      <c r="A56" s="50">
        <v>2</v>
      </c>
      <c r="B56" s="51" t="s">
        <v>233</v>
      </c>
      <c r="C56" s="52" t="s">
        <v>232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 spans="1:23" ht="15.75" hidden="1">
      <c r="A57" s="50">
        <v>3</v>
      </c>
      <c r="B57" s="51" t="s">
        <v>234</v>
      </c>
      <c r="C57" s="52" t="s">
        <v>232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 spans="1:23" ht="15.75" hidden="1">
      <c r="A58" s="50">
        <v>4</v>
      </c>
      <c r="B58" s="51" t="s">
        <v>235</v>
      </c>
      <c r="C58" s="52" t="s">
        <v>232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 spans="1:23" ht="15.75" hidden="1">
      <c r="A59" s="53">
        <v>5</v>
      </c>
      <c r="B59" s="51" t="s">
        <v>236</v>
      </c>
      <c r="C59" s="54"/>
      <c r="D59" s="41"/>
      <c r="E59" s="31"/>
      <c r="F59" s="31"/>
      <c r="G59" s="31"/>
      <c r="H59" s="31"/>
      <c r="I59" s="31"/>
      <c r="J59" s="31"/>
      <c r="K59" s="31"/>
      <c r="L59" s="31"/>
      <c r="M59" s="41"/>
      <c r="N59" s="41"/>
      <c r="O59" s="41"/>
      <c r="P59" s="41"/>
      <c r="Q59" s="41"/>
      <c r="R59" s="31"/>
      <c r="S59" s="41"/>
      <c r="T59" s="31"/>
      <c r="U59" s="41"/>
      <c r="V59" s="41"/>
      <c r="W59" s="40"/>
    </row>
    <row r="60" spans="1:23" ht="16.5" hidden="1" thickBot="1">
      <c r="A60" s="55" t="s">
        <v>237</v>
      </c>
      <c r="B60" s="56" t="s">
        <v>238</v>
      </c>
      <c r="C60" s="52" t="s">
        <v>232</v>
      </c>
      <c r="D60" s="57">
        <f>D61+D62+D63+D64</f>
        <v>0</v>
      </c>
      <c r="E60" s="57">
        <f aca="true" t="shared" si="19" ref="E60:W60">E61+E62+E63+E64</f>
        <v>0</v>
      </c>
      <c r="F60" s="57">
        <f t="shared" si="19"/>
        <v>0</v>
      </c>
      <c r="G60" s="57"/>
      <c r="H60" s="57">
        <f t="shared" si="19"/>
        <v>0</v>
      </c>
      <c r="I60" s="57"/>
      <c r="J60" s="57"/>
      <c r="K60" s="57"/>
      <c r="L60" s="57"/>
      <c r="M60" s="57">
        <f t="shared" si="19"/>
        <v>0</v>
      </c>
      <c r="N60" s="57">
        <f t="shared" si="19"/>
        <v>0</v>
      </c>
      <c r="O60" s="57">
        <f t="shared" si="19"/>
        <v>0</v>
      </c>
      <c r="P60" s="57"/>
      <c r="Q60" s="57">
        <f t="shared" si="19"/>
        <v>0</v>
      </c>
      <c r="R60" s="57">
        <f t="shared" si="19"/>
        <v>0</v>
      </c>
      <c r="S60" s="57">
        <f t="shared" si="19"/>
        <v>0</v>
      </c>
      <c r="T60" s="57">
        <f t="shared" si="19"/>
        <v>0</v>
      </c>
      <c r="U60" s="57">
        <f t="shared" si="19"/>
        <v>0</v>
      </c>
      <c r="V60" s="57">
        <f t="shared" si="19"/>
        <v>0</v>
      </c>
      <c r="W60" s="57">
        <f t="shared" si="19"/>
        <v>0</v>
      </c>
    </row>
    <row r="61" spans="1:23" ht="15.75" hidden="1">
      <c r="A61" s="58">
        <v>1</v>
      </c>
      <c r="B61" s="51" t="s">
        <v>48</v>
      </c>
      <c r="C61" s="52" t="s">
        <v>232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</row>
    <row r="62" spans="1:23" ht="15.75" hidden="1">
      <c r="A62" s="50">
        <v>2</v>
      </c>
      <c r="B62" s="51" t="s">
        <v>239</v>
      </c>
      <c r="C62" s="52" t="s">
        <v>232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</row>
    <row r="63" spans="1:23" ht="15.75" hidden="1">
      <c r="A63" s="50">
        <v>3</v>
      </c>
      <c r="B63" s="51" t="s">
        <v>234</v>
      </c>
      <c r="C63" s="52" t="s">
        <v>232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</row>
    <row r="64" spans="1:23" ht="15.75" hidden="1">
      <c r="A64" s="53">
        <v>4</v>
      </c>
      <c r="B64" s="51" t="s">
        <v>235</v>
      </c>
      <c r="C64" s="54" t="s">
        <v>232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</row>
    <row r="65" spans="1:23" ht="19.5" hidden="1" thickBot="1">
      <c r="A65" s="59" t="s">
        <v>240</v>
      </c>
      <c r="B65" s="60" t="s">
        <v>241</v>
      </c>
      <c r="C65" s="54" t="s">
        <v>232</v>
      </c>
      <c r="D65" s="61">
        <f>D66+D67+D68+D69+D70+D71+D72+D73+D74</f>
        <v>0</v>
      </c>
      <c r="E65" s="61">
        <f aca="true" t="shared" si="20" ref="E65:W65">E66+E67+E68+E69+E70+E71+E72+E73+E74</f>
        <v>0</v>
      </c>
      <c r="F65" s="61">
        <f t="shared" si="20"/>
        <v>0</v>
      </c>
      <c r="G65" s="61"/>
      <c r="H65" s="61">
        <f t="shared" si="20"/>
        <v>0</v>
      </c>
      <c r="I65" s="61"/>
      <c r="J65" s="61"/>
      <c r="K65" s="61"/>
      <c r="L65" s="61"/>
      <c r="M65" s="61">
        <f t="shared" si="20"/>
        <v>0</v>
      </c>
      <c r="N65" s="61">
        <f t="shared" si="20"/>
        <v>0</v>
      </c>
      <c r="O65" s="61">
        <f t="shared" si="20"/>
        <v>0</v>
      </c>
      <c r="P65" s="61"/>
      <c r="Q65" s="61">
        <f t="shared" si="20"/>
        <v>0</v>
      </c>
      <c r="R65" s="61">
        <f t="shared" si="20"/>
        <v>0</v>
      </c>
      <c r="S65" s="61">
        <f t="shared" si="20"/>
        <v>0</v>
      </c>
      <c r="T65" s="61">
        <f t="shared" si="20"/>
        <v>0</v>
      </c>
      <c r="U65" s="61">
        <f t="shared" si="20"/>
        <v>0</v>
      </c>
      <c r="V65" s="61">
        <f t="shared" si="20"/>
        <v>0</v>
      </c>
      <c r="W65" s="61">
        <f t="shared" si="20"/>
        <v>0</v>
      </c>
    </row>
    <row r="66" spans="1:23" ht="15.75" hidden="1">
      <c r="A66" s="62" t="s">
        <v>242</v>
      </c>
      <c r="B66" s="51" t="s">
        <v>243</v>
      </c>
      <c r="C66" s="52" t="s">
        <v>232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 spans="1:23" ht="15.75" hidden="1">
      <c r="A67" s="63">
        <v>2</v>
      </c>
      <c r="B67" s="51" t="s">
        <v>244</v>
      </c>
      <c r="C67" s="52" t="s">
        <v>232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</row>
    <row r="68" spans="1:23" ht="15.75" hidden="1">
      <c r="A68" s="63">
        <v>3</v>
      </c>
      <c r="B68" s="51" t="s">
        <v>245</v>
      </c>
      <c r="C68" s="52" t="s">
        <v>232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</row>
    <row r="69" spans="1:23" ht="15.75" hidden="1">
      <c r="A69" s="63">
        <v>4</v>
      </c>
      <c r="B69" s="51" t="s">
        <v>246</v>
      </c>
      <c r="C69" s="52" t="s">
        <v>232</v>
      </c>
      <c r="D69" s="31"/>
      <c r="E69" s="31"/>
      <c r="F69" s="31"/>
      <c r="G69" s="31"/>
      <c r="H69" s="31"/>
      <c r="I69" s="31"/>
      <c r="J69" s="31"/>
      <c r="K69" s="31"/>
      <c r="L69" s="31"/>
      <c r="M69" s="41"/>
      <c r="N69" s="41"/>
      <c r="O69" s="41"/>
      <c r="P69" s="41"/>
      <c r="Q69" s="41"/>
      <c r="R69" s="31"/>
      <c r="S69" s="41"/>
      <c r="T69" s="31"/>
      <c r="U69" s="41"/>
      <c r="V69" s="41"/>
      <c r="W69" s="40"/>
    </row>
    <row r="70" spans="1:23" ht="15.75" hidden="1">
      <c r="A70" s="63">
        <v>5</v>
      </c>
      <c r="B70" s="51" t="s">
        <v>247</v>
      </c>
      <c r="C70" s="52" t="s">
        <v>232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</row>
    <row r="71" spans="1:23" ht="15.75" hidden="1">
      <c r="A71" s="63">
        <v>6</v>
      </c>
      <c r="B71" s="51" t="s">
        <v>248</v>
      </c>
      <c r="C71" s="52" t="s">
        <v>232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</row>
    <row r="72" spans="1:23" ht="15.75" hidden="1">
      <c r="A72" s="63">
        <v>7</v>
      </c>
      <c r="B72" s="51" t="s">
        <v>249</v>
      </c>
      <c r="C72" s="52" t="s">
        <v>232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</row>
    <row r="73" spans="1:23" ht="15.75" hidden="1">
      <c r="A73" s="63">
        <v>8</v>
      </c>
      <c r="B73" s="51" t="s">
        <v>250</v>
      </c>
      <c r="C73" s="52" t="s">
        <v>232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</row>
    <row r="74" spans="1:23" ht="15.75" hidden="1">
      <c r="A74" s="63">
        <v>9</v>
      </c>
      <c r="B74" s="51" t="s">
        <v>251</v>
      </c>
      <c r="C74" s="54" t="s">
        <v>232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</row>
    <row r="75" spans="1:23" ht="15.75" hidden="1">
      <c r="A75" s="64"/>
      <c r="B75" s="56" t="s">
        <v>252</v>
      </c>
      <c r="C75" s="52" t="s">
        <v>232</v>
      </c>
      <c r="D75" s="41"/>
      <c r="E75" s="31"/>
      <c r="F75" s="31"/>
      <c r="G75" s="31"/>
      <c r="H75" s="31"/>
      <c r="I75" s="31"/>
      <c r="J75" s="31"/>
      <c r="K75" s="31"/>
      <c r="L75" s="31"/>
      <c r="M75" s="41"/>
      <c r="N75" s="41"/>
      <c r="O75" s="41"/>
      <c r="P75" s="41"/>
      <c r="Q75" s="41"/>
      <c r="R75" s="31"/>
      <c r="S75" s="41"/>
      <c r="T75" s="31"/>
      <c r="U75" s="41"/>
      <c r="V75" s="41"/>
      <c r="W75" s="40"/>
    </row>
    <row r="76" spans="1:23" ht="15.75" hidden="1">
      <c r="A76" s="64"/>
      <c r="B76" s="51" t="s">
        <v>253</v>
      </c>
      <c r="C76" s="52" t="s">
        <v>232</v>
      </c>
      <c r="D76" s="41"/>
      <c r="E76" s="31"/>
      <c r="F76" s="31"/>
      <c r="G76" s="31"/>
      <c r="H76" s="31"/>
      <c r="I76" s="31"/>
      <c r="J76" s="31"/>
      <c r="K76" s="31"/>
      <c r="L76" s="31"/>
      <c r="M76" s="41"/>
      <c r="N76" s="41"/>
      <c r="O76" s="41"/>
      <c r="P76" s="41"/>
      <c r="Q76" s="41"/>
      <c r="R76" s="31"/>
      <c r="S76" s="41"/>
      <c r="T76" s="31"/>
      <c r="U76" s="41"/>
      <c r="V76" s="41"/>
      <c r="W76" s="40"/>
    </row>
    <row r="77" spans="1:23" ht="15.75" hidden="1">
      <c r="A77" s="64"/>
      <c r="B77" s="51" t="s">
        <v>254</v>
      </c>
      <c r="C77" s="52" t="s">
        <v>232</v>
      </c>
      <c r="D77" s="41"/>
      <c r="E77" s="31"/>
      <c r="F77" s="31"/>
      <c r="G77" s="31"/>
      <c r="H77" s="31"/>
      <c r="I77" s="31"/>
      <c r="J77" s="31"/>
      <c r="K77" s="31"/>
      <c r="L77" s="31"/>
      <c r="M77" s="41"/>
      <c r="N77" s="41"/>
      <c r="O77" s="41"/>
      <c r="P77" s="41"/>
      <c r="Q77" s="41"/>
      <c r="R77" s="31"/>
      <c r="S77" s="41"/>
      <c r="T77" s="31"/>
      <c r="U77" s="41"/>
      <c r="V77" s="41"/>
      <c r="W77" s="40"/>
    </row>
    <row r="78" spans="1:23" ht="15.75" hidden="1">
      <c r="A78" s="64"/>
      <c r="B78" s="51" t="s">
        <v>255</v>
      </c>
      <c r="C78" s="52" t="s">
        <v>232</v>
      </c>
      <c r="D78" s="41"/>
      <c r="E78" s="31"/>
      <c r="F78" s="31"/>
      <c r="G78" s="31"/>
      <c r="H78" s="31"/>
      <c r="I78" s="31"/>
      <c r="J78" s="31"/>
      <c r="K78" s="31"/>
      <c r="L78" s="31"/>
      <c r="M78" s="41"/>
      <c r="N78" s="41"/>
      <c r="O78" s="41"/>
      <c r="P78" s="41"/>
      <c r="Q78" s="41"/>
      <c r="R78" s="31"/>
      <c r="S78" s="41"/>
      <c r="T78" s="31"/>
      <c r="U78" s="41"/>
      <c r="V78" s="41"/>
      <c r="W78" s="40"/>
    </row>
    <row r="79" spans="1:23" ht="15.75" hidden="1">
      <c r="A79" s="64"/>
      <c r="B79" s="51" t="s">
        <v>256</v>
      </c>
      <c r="C79" s="52" t="s">
        <v>232</v>
      </c>
      <c r="D79" s="41"/>
      <c r="E79" s="31"/>
      <c r="F79" s="31"/>
      <c r="G79" s="31"/>
      <c r="H79" s="31"/>
      <c r="I79" s="31"/>
      <c r="J79" s="31"/>
      <c r="K79" s="31"/>
      <c r="L79" s="31"/>
      <c r="M79" s="41"/>
      <c r="N79" s="41"/>
      <c r="O79" s="41"/>
      <c r="P79" s="41"/>
      <c r="Q79" s="41"/>
      <c r="R79" s="31"/>
      <c r="S79" s="41"/>
      <c r="T79" s="31"/>
      <c r="U79" s="41"/>
      <c r="V79" s="41"/>
      <c r="W79" s="40"/>
    </row>
    <row r="80" spans="1:23" ht="15.75" hidden="1">
      <c r="A80" s="64"/>
      <c r="B80" s="51" t="s">
        <v>257</v>
      </c>
      <c r="C80" s="52" t="s">
        <v>232</v>
      </c>
      <c r="D80" s="41"/>
      <c r="E80" s="31"/>
      <c r="F80" s="31"/>
      <c r="G80" s="31"/>
      <c r="H80" s="31"/>
      <c r="I80" s="31"/>
      <c r="J80" s="31"/>
      <c r="K80" s="31"/>
      <c r="L80" s="31"/>
      <c r="M80" s="41"/>
      <c r="N80" s="41"/>
      <c r="O80" s="41"/>
      <c r="P80" s="41"/>
      <c r="Q80" s="41"/>
      <c r="R80" s="31"/>
      <c r="S80" s="41"/>
      <c r="T80" s="31"/>
      <c r="U80" s="41"/>
      <c r="V80" s="41"/>
      <c r="W80" s="40"/>
    </row>
    <row r="81" spans="1:23" ht="15.75" hidden="1">
      <c r="A81" s="64"/>
      <c r="B81" s="51" t="s">
        <v>258</v>
      </c>
      <c r="C81" s="52" t="s">
        <v>232</v>
      </c>
      <c r="D81" s="41"/>
      <c r="E81" s="31"/>
      <c r="F81" s="31"/>
      <c r="G81" s="31"/>
      <c r="H81" s="31"/>
      <c r="I81" s="31"/>
      <c r="J81" s="31"/>
      <c r="K81" s="31"/>
      <c r="L81" s="31"/>
      <c r="M81" s="41"/>
      <c r="N81" s="41"/>
      <c r="O81" s="41"/>
      <c r="P81" s="41"/>
      <c r="Q81" s="41"/>
      <c r="R81" s="31"/>
      <c r="S81" s="41"/>
      <c r="T81" s="31"/>
      <c r="U81" s="41"/>
      <c r="V81" s="41"/>
      <c r="W81" s="40"/>
    </row>
    <row r="82" spans="1:23" ht="18.75">
      <c r="A82" s="65" t="s">
        <v>259</v>
      </c>
      <c r="B82" s="56" t="s">
        <v>55</v>
      </c>
      <c r="C82" s="52" t="s">
        <v>232</v>
      </c>
      <c r="D82" s="57" t="e">
        <f>D83</f>
        <v>#REF!</v>
      </c>
      <c r="E82" s="57" t="e">
        <f>E83</f>
        <v>#REF!</v>
      </c>
      <c r="F82" s="57" t="e">
        <f>F83</f>
        <v>#REF!</v>
      </c>
      <c r="G82" s="57" t="e">
        <f>G83</f>
        <v>#REF!</v>
      </c>
      <c r="H82" s="57">
        <f aca="true" t="shared" si="21" ref="H82:W82">H83+H84+H85+H86+H87+H88+H89+H90+H91</f>
        <v>4000000</v>
      </c>
      <c r="I82" s="57">
        <f t="shared" si="21"/>
        <v>5137042</v>
      </c>
      <c r="J82" s="57">
        <f t="shared" si="21"/>
        <v>1500000</v>
      </c>
      <c r="K82" s="57">
        <f t="shared" si="21"/>
        <v>2452000</v>
      </c>
      <c r="L82" s="57">
        <f t="shared" si="21"/>
        <v>2724000</v>
      </c>
      <c r="M82" s="57">
        <f t="shared" si="21"/>
        <v>0</v>
      </c>
      <c r="N82" s="57">
        <f t="shared" si="21"/>
        <v>0</v>
      </c>
      <c r="O82" s="57">
        <f t="shared" si="21"/>
        <v>1500000</v>
      </c>
      <c r="P82" s="57">
        <f t="shared" si="21"/>
        <v>0</v>
      </c>
      <c r="Q82" s="57">
        <f t="shared" si="21"/>
        <v>0</v>
      </c>
      <c r="R82" s="57">
        <f t="shared" si="21"/>
        <v>0</v>
      </c>
      <c r="S82" s="57">
        <f t="shared" si="21"/>
        <v>0</v>
      </c>
      <c r="T82" s="57">
        <f t="shared" si="21"/>
        <v>0</v>
      </c>
      <c r="U82" s="57">
        <f t="shared" si="21"/>
        <v>0</v>
      </c>
      <c r="V82" s="57">
        <f t="shared" si="21"/>
        <v>0</v>
      </c>
      <c r="W82" s="57">
        <f t="shared" si="21"/>
        <v>0</v>
      </c>
    </row>
    <row r="83" spans="1:23" ht="15.75">
      <c r="A83" s="66">
        <v>1</v>
      </c>
      <c r="B83" s="51" t="s">
        <v>260</v>
      </c>
      <c r="C83" s="52" t="s">
        <v>232</v>
      </c>
      <c r="D83" s="31" t="e">
        <f>D8+#REF!+#REF!+#REF!+#REF!</f>
        <v>#REF!</v>
      </c>
      <c r="E83" s="31" t="e">
        <f>E8+#REF!+#REF!+#REF!+#REF!</f>
        <v>#REF!</v>
      </c>
      <c r="F83" s="31" t="e">
        <f>F8+#REF!+#REF!+#REF!+#REF!</f>
        <v>#REF!</v>
      </c>
      <c r="G83" s="31" t="e">
        <f>G8+#REF!+#REF!+#REF!+#REF!</f>
        <v>#REF!</v>
      </c>
      <c r="H83" s="31">
        <f aca="true" t="shared" si="22" ref="H83:W83">H8</f>
        <v>100000</v>
      </c>
      <c r="I83" s="31">
        <f t="shared" si="22"/>
        <v>237042</v>
      </c>
      <c r="J83" s="31">
        <f t="shared" si="22"/>
        <v>1100000</v>
      </c>
      <c r="K83" s="31">
        <f t="shared" si="22"/>
        <v>2052000</v>
      </c>
      <c r="L83" s="31">
        <f t="shared" si="22"/>
        <v>2324000</v>
      </c>
      <c r="M83" s="31">
        <f t="shared" si="22"/>
        <v>0</v>
      </c>
      <c r="N83" s="31">
        <f t="shared" si="22"/>
        <v>0</v>
      </c>
      <c r="O83" s="31">
        <f t="shared" si="22"/>
        <v>1100000</v>
      </c>
      <c r="P83" s="31">
        <f t="shared" si="22"/>
        <v>0</v>
      </c>
      <c r="Q83" s="31">
        <f t="shared" si="22"/>
        <v>0</v>
      </c>
      <c r="R83" s="31">
        <f t="shared" si="22"/>
        <v>0</v>
      </c>
      <c r="S83" s="31">
        <f t="shared" si="22"/>
        <v>0</v>
      </c>
      <c r="T83" s="31">
        <f t="shared" si="22"/>
        <v>0</v>
      </c>
      <c r="U83" s="31">
        <f t="shared" si="22"/>
        <v>0</v>
      </c>
      <c r="V83" s="31">
        <f t="shared" si="22"/>
        <v>0</v>
      </c>
      <c r="W83" s="31">
        <f t="shared" si="22"/>
        <v>0</v>
      </c>
    </row>
    <row r="84" spans="1:23" ht="15.75">
      <c r="A84" s="66">
        <v>2</v>
      </c>
      <c r="B84" s="51" t="s">
        <v>261</v>
      </c>
      <c r="C84" s="52" t="s">
        <v>232</v>
      </c>
      <c r="D84" s="31" t="e">
        <f>D21+D48+#REF!</f>
        <v>#REF!</v>
      </c>
      <c r="E84" s="31" t="e">
        <f>E21+E48+#REF!</f>
        <v>#REF!</v>
      </c>
      <c r="F84" s="31" t="e">
        <f>F21+F48+#REF!</f>
        <v>#REF!</v>
      </c>
      <c r="G84" s="31"/>
      <c r="H84" s="31">
        <f aca="true" t="shared" si="23" ref="H84:W84">H21+H48</f>
        <v>20000</v>
      </c>
      <c r="I84" s="31">
        <f t="shared" si="23"/>
        <v>1020000</v>
      </c>
      <c r="J84" s="31">
        <f t="shared" si="23"/>
        <v>150000</v>
      </c>
      <c r="K84" s="31">
        <f t="shared" si="23"/>
        <v>150000</v>
      </c>
      <c r="L84" s="31">
        <f t="shared" si="23"/>
        <v>150000</v>
      </c>
      <c r="M84" s="31">
        <f t="shared" si="23"/>
        <v>0</v>
      </c>
      <c r="N84" s="31">
        <f t="shared" si="23"/>
        <v>0</v>
      </c>
      <c r="O84" s="31">
        <f t="shared" si="23"/>
        <v>150000</v>
      </c>
      <c r="P84" s="31">
        <f t="shared" si="23"/>
        <v>0</v>
      </c>
      <c r="Q84" s="31">
        <f t="shared" si="23"/>
        <v>0</v>
      </c>
      <c r="R84" s="31">
        <f t="shared" si="23"/>
        <v>0</v>
      </c>
      <c r="S84" s="31">
        <f t="shared" si="23"/>
        <v>0</v>
      </c>
      <c r="T84" s="31">
        <f t="shared" si="23"/>
        <v>0</v>
      </c>
      <c r="U84" s="31">
        <f t="shared" si="23"/>
        <v>0</v>
      </c>
      <c r="V84" s="31">
        <f t="shared" si="23"/>
        <v>0</v>
      </c>
      <c r="W84" s="31">
        <f t="shared" si="23"/>
        <v>0</v>
      </c>
    </row>
    <row r="85" spans="1:23" ht="15.75">
      <c r="A85" s="66">
        <v>3</v>
      </c>
      <c r="B85" s="51" t="s">
        <v>262</v>
      </c>
      <c r="C85" s="52" t="s">
        <v>232</v>
      </c>
      <c r="D85" s="31" t="e">
        <f>D30+#REF!</f>
        <v>#REF!</v>
      </c>
      <c r="E85" s="31" t="e">
        <f>E30+#REF!</f>
        <v>#REF!</v>
      </c>
      <c r="F85" s="31" t="e">
        <f>F30+#REF!</f>
        <v>#REF!</v>
      </c>
      <c r="G85" s="31"/>
      <c r="H85" s="31">
        <f aca="true" t="shared" si="24" ref="H85:W85">H30</f>
        <v>10000</v>
      </c>
      <c r="I85" s="31">
        <f t="shared" si="24"/>
        <v>10000</v>
      </c>
      <c r="J85" s="31">
        <f t="shared" si="24"/>
        <v>50000</v>
      </c>
      <c r="K85" s="31">
        <f t="shared" si="24"/>
        <v>50000</v>
      </c>
      <c r="L85" s="31">
        <f t="shared" si="24"/>
        <v>50000</v>
      </c>
      <c r="M85" s="31">
        <f t="shared" si="24"/>
        <v>0</v>
      </c>
      <c r="N85" s="31">
        <f t="shared" si="24"/>
        <v>0</v>
      </c>
      <c r="O85" s="31">
        <f t="shared" si="24"/>
        <v>50000</v>
      </c>
      <c r="P85" s="31">
        <f t="shared" si="24"/>
        <v>0</v>
      </c>
      <c r="Q85" s="31">
        <f t="shared" si="24"/>
        <v>0</v>
      </c>
      <c r="R85" s="31">
        <f t="shared" si="24"/>
        <v>0</v>
      </c>
      <c r="S85" s="31">
        <f t="shared" si="24"/>
        <v>0</v>
      </c>
      <c r="T85" s="31">
        <f t="shared" si="24"/>
        <v>0</v>
      </c>
      <c r="U85" s="31">
        <f t="shared" si="24"/>
        <v>0</v>
      </c>
      <c r="V85" s="31">
        <f t="shared" si="24"/>
        <v>0</v>
      </c>
      <c r="W85" s="31">
        <f t="shared" si="24"/>
        <v>0</v>
      </c>
    </row>
    <row r="86" spans="1:23" ht="15.75">
      <c r="A86" s="66">
        <v>4</v>
      </c>
      <c r="B86" s="51" t="s">
        <v>263</v>
      </c>
      <c r="C86" s="52" t="s">
        <v>232</v>
      </c>
      <c r="D86" s="4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  <row r="87" spans="1:23" ht="15.75">
      <c r="A87" s="66">
        <v>5</v>
      </c>
      <c r="B87" s="51" t="s">
        <v>264</v>
      </c>
      <c r="C87" s="52" t="s">
        <v>232</v>
      </c>
      <c r="D87" s="31" t="e">
        <f>D36+#REF!+#REF!+#REF!</f>
        <v>#REF!</v>
      </c>
      <c r="E87" s="31" t="e">
        <f>E36+#REF!+#REF!+#REF!</f>
        <v>#REF!</v>
      </c>
      <c r="F87" s="31" t="e">
        <f>F36+#REF!+#REF!+#REF!</f>
        <v>#REF!</v>
      </c>
      <c r="G87" s="31" t="e">
        <f>G36+#REF!+#REF!+#REF!</f>
        <v>#REF!</v>
      </c>
      <c r="H87" s="31">
        <f aca="true" t="shared" si="25" ref="H87:W87">H36</f>
        <v>3750000</v>
      </c>
      <c r="I87" s="31">
        <f t="shared" si="25"/>
        <v>3750000</v>
      </c>
      <c r="J87" s="31">
        <f t="shared" si="25"/>
        <v>0</v>
      </c>
      <c r="K87" s="31">
        <f t="shared" si="25"/>
        <v>0</v>
      </c>
      <c r="L87" s="31">
        <f t="shared" si="25"/>
        <v>0</v>
      </c>
      <c r="M87" s="31">
        <f t="shared" si="25"/>
        <v>0</v>
      </c>
      <c r="N87" s="31">
        <f t="shared" si="25"/>
        <v>0</v>
      </c>
      <c r="O87" s="31">
        <f t="shared" si="25"/>
        <v>0</v>
      </c>
      <c r="P87" s="31">
        <f t="shared" si="25"/>
        <v>0</v>
      </c>
      <c r="Q87" s="31">
        <f t="shared" si="25"/>
        <v>0</v>
      </c>
      <c r="R87" s="31">
        <f t="shared" si="25"/>
        <v>0</v>
      </c>
      <c r="S87" s="31">
        <f t="shared" si="25"/>
        <v>0</v>
      </c>
      <c r="T87" s="31">
        <f t="shared" si="25"/>
        <v>0</v>
      </c>
      <c r="U87" s="31">
        <f t="shared" si="25"/>
        <v>0</v>
      </c>
      <c r="V87" s="31">
        <f t="shared" si="25"/>
        <v>0</v>
      </c>
      <c r="W87" s="31">
        <f t="shared" si="25"/>
        <v>0</v>
      </c>
    </row>
    <row r="88" spans="1:23" ht="15.75">
      <c r="A88" s="66">
        <v>6</v>
      </c>
      <c r="B88" s="51" t="s">
        <v>265</v>
      </c>
      <c r="C88" s="52" t="s">
        <v>232</v>
      </c>
      <c r="D88" s="31" t="e">
        <f>#REF!</f>
        <v>#REF!</v>
      </c>
      <c r="E88" s="31" t="e">
        <f>#REF!</f>
        <v>#REF!</v>
      </c>
      <c r="F88" s="31" t="e">
        <f>#REF!</f>
        <v>#REF!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1:23" ht="15.75">
      <c r="A89" s="66">
        <v>7</v>
      </c>
      <c r="B89" s="51" t="s">
        <v>266</v>
      </c>
      <c r="C89" s="52" t="s">
        <v>232</v>
      </c>
      <c r="D89" s="31" t="e">
        <f>#REF!+#REF!</f>
        <v>#REF!</v>
      </c>
      <c r="E89" s="31" t="e">
        <f>#REF!+#REF!</f>
        <v>#REF!</v>
      </c>
      <c r="F89" s="31" t="e">
        <f>#REF!+#REF!</f>
        <v>#REF!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1:23" ht="15.75">
      <c r="A90" s="66">
        <v>8</v>
      </c>
      <c r="B90" s="51" t="s">
        <v>267</v>
      </c>
      <c r="C90" s="52" t="s">
        <v>232</v>
      </c>
      <c r="D90" s="4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 spans="1:23" ht="15.75">
      <c r="A91" s="66">
        <v>9</v>
      </c>
      <c r="B91" s="51" t="s">
        <v>268</v>
      </c>
      <c r="C91" s="54" t="s">
        <v>232</v>
      </c>
      <c r="D91" s="31" t="e">
        <f>D39+#REF!</f>
        <v>#REF!</v>
      </c>
      <c r="E91" s="31" t="e">
        <f>E39+#REF!</f>
        <v>#REF!</v>
      </c>
      <c r="F91" s="31" t="e">
        <f>F39+#REF!</f>
        <v>#REF!</v>
      </c>
      <c r="G91" s="31"/>
      <c r="H91" s="31">
        <f aca="true" t="shared" si="26" ref="H91:W91">H39</f>
        <v>120000</v>
      </c>
      <c r="I91" s="31">
        <f t="shared" si="26"/>
        <v>120000</v>
      </c>
      <c r="J91" s="31">
        <f t="shared" si="26"/>
        <v>200000</v>
      </c>
      <c r="K91" s="31">
        <f t="shared" si="26"/>
        <v>200000</v>
      </c>
      <c r="L91" s="31">
        <f t="shared" si="26"/>
        <v>200000</v>
      </c>
      <c r="M91" s="31">
        <f t="shared" si="26"/>
        <v>0</v>
      </c>
      <c r="N91" s="31">
        <f t="shared" si="26"/>
        <v>0</v>
      </c>
      <c r="O91" s="31">
        <f t="shared" si="26"/>
        <v>200000</v>
      </c>
      <c r="P91" s="31">
        <f t="shared" si="26"/>
        <v>0</v>
      </c>
      <c r="Q91" s="31">
        <f t="shared" si="26"/>
        <v>0</v>
      </c>
      <c r="R91" s="31">
        <f t="shared" si="26"/>
        <v>0</v>
      </c>
      <c r="S91" s="31">
        <f t="shared" si="26"/>
        <v>0</v>
      </c>
      <c r="T91" s="31">
        <f t="shared" si="26"/>
        <v>0</v>
      </c>
      <c r="U91" s="31">
        <f t="shared" si="26"/>
        <v>0</v>
      </c>
      <c r="V91" s="31">
        <f t="shared" si="26"/>
        <v>0</v>
      </c>
      <c r="W91" s="31">
        <f t="shared" si="26"/>
        <v>0</v>
      </c>
    </row>
    <row r="92" spans="1:23" ht="15.75" hidden="1">
      <c r="A92" s="64"/>
      <c r="B92" s="56" t="s">
        <v>66</v>
      </c>
      <c r="C92" s="52" t="s">
        <v>232</v>
      </c>
      <c r="D92" s="4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 spans="1:23" ht="15.75" hidden="1">
      <c r="A93" s="64"/>
      <c r="B93" s="51" t="s">
        <v>269</v>
      </c>
      <c r="C93" s="52" t="s">
        <v>232</v>
      </c>
      <c r="D93" s="4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</row>
    <row r="94" spans="1:23" ht="15.75" hidden="1">
      <c r="A94" s="64"/>
      <c r="B94" s="67" t="s">
        <v>270</v>
      </c>
      <c r="C94" s="68"/>
      <c r="D94" s="68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</row>
    <row r="95" spans="1:23" ht="15.75">
      <c r="A95" s="71"/>
      <c r="B95" s="72" t="s">
        <v>230</v>
      </c>
      <c r="C95" s="72"/>
      <c r="D95" s="73" t="e">
        <f>D83+D84+D85+D86+D87+D88+D89+D91</f>
        <v>#REF!</v>
      </c>
      <c r="E95" s="73" t="e">
        <f>E83+E84+E85+E86+E87+E88+E89+E91</f>
        <v>#REF!</v>
      </c>
      <c r="F95" s="73" t="e">
        <f>F83+F84+F85+F86+F87+F88+F89+F91</f>
        <v>#REF!</v>
      </c>
      <c r="G95" s="73"/>
      <c r="H95" s="73">
        <f>H83+H84+H85+H86+H87+H88+H89+H91</f>
        <v>4000000</v>
      </c>
      <c r="I95" s="73">
        <f aca="true" t="shared" si="27" ref="I95:W95">I83+I84+I85+I86+I87+I88+I89+I91</f>
        <v>5137042</v>
      </c>
      <c r="J95" s="73">
        <f t="shared" si="27"/>
        <v>1500000</v>
      </c>
      <c r="K95" s="73">
        <f t="shared" si="27"/>
        <v>2452000</v>
      </c>
      <c r="L95" s="73">
        <f t="shared" si="27"/>
        <v>2724000</v>
      </c>
      <c r="M95" s="73">
        <f t="shared" si="27"/>
        <v>0</v>
      </c>
      <c r="N95" s="73">
        <f t="shared" si="27"/>
        <v>0</v>
      </c>
      <c r="O95" s="73">
        <f t="shared" si="27"/>
        <v>1500000</v>
      </c>
      <c r="P95" s="73">
        <f t="shared" si="27"/>
        <v>0</v>
      </c>
      <c r="Q95" s="73">
        <f t="shared" si="27"/>
        <v>0</v>
      </c>
      <c r="R95" s="73">
        <f t="shared" si="27"/>
        <v>0</v>
      </c>
      <c r="S95" s="73">
        <f t="shared" si="27"/>
        <v>0</v>
      </c>
      <c r="T95" s="73">
        <f t="shared" si="27"/>
        <v>0</v>
      </c>
      <c r="U95" s="73">
        <f t="shared" si="27"/>
        <v>0</v>
      </c>
      <c r="V95" s="73">
        <f t="shared" si="27"/>
        <v>0</v>
      </c>
      <c r="W95" s="73">
        <f t="shared" si="27"/>
        <v>0</v>
      </c>
    </row>
    <row r="98" spans="2:11" ht="15.75">
      <c r="B98" s="84" t="s">
        <v>313</v>
      </c>
      <c r="C98" s="84"/>
      <c r="D98" s="84"/>
      <c r="E98" s="85"/>
      <c r="F98" s="85"/>
      <c r="G98" s="85"/>
      <c r="H98" s="85"/>
      <c r="I98" s="85"/>
      <c r="J98" s="85"/>
      <c r="K98" s="85"/>
    </row>
    <row r="99" ht="15">
      <c r="B99" t="s">
        <v>314</v>
      </c>
    </row>
    <row r="100" spans="2:7" ht="15">
      <c r="B100" s="99" t="s">
        <v>312</v>
      </c>
      <c r="C100" s="99"/>
      <c r="D100" s="99"/>
      <c r="E100" s="100"/>
      <c r="F100" s="100"/>
      <c r="G100" s="100"/>
    </row>
    <row r="101" spans="2:7" ht="15">
      <c r="B101" s="86" t="s">
        <v>315</v>
      </c>
      <c r="C101" s="99"/>
      <c r="D101" s="99"/>
      <c r="E101" s="100"/>
      <c r="F101" s="100"/>
      <c r="G101" s="100"/>
    </row>
    <row r="102" ht="15">
      <c r="B102" s="86" t="s">
        <v>316</v>
      </c>
    </row>
  </sheetData>
  <sheetProtection/>
  <mergeCells count="9">
    <mergeCell ref="A1:W1"/>
    <mergeCell ref="V51:W51"/>
    <mergeCell ref="T51:U51"/>
    <mergeCell ref="R51:S51"/>
    <mergeCell ref="F51:Q51"/>
    <mergeCell ref="F2:Q2"/>
    <mergeCell ref="V2:W2"/>
    <mergeCell ref="R2:S2"/>
    <mergeCell ref="T2:U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1">
      <selection activeCell="K3" sqref="K1:L16384"/>
    </sheetView>
  </sheetViews>
  <sheetFormatPr defaultColWidth="9.140625" defaultRowHeight="15"/>
  <cols>
    <col min="1" max="1" width="30.00390625" style="0" bestFit="1" customWidth="1"/>
    <col min="2" max="2" width="33.7109375" style="0" customWidth="1"/>
    <col min="3" max="3" width="0.13671875" style="0" customWidth="1"/>
    <col min="4" max="4" width="16.57421875" style="0" hidden="1" customWidth="1"/>
    <col min="5" max="5" width="14.28125" style="42" hidden="1" customWidth="1"/>
    <col min="6" max="6" width="14.00390625" style="42" hidden="1" customWidth="1"/>
    <col min="7" max="7" width="0.13671875" style="42" customWidth="1"/>
    <col min="8" max="10" width="13.8515625" style="42" customWidth="1"/>
    <col min="11" max="11" width="17.421875" style="42" hidden="1" customWidth="1"/>
    <col min="12" max="12" width="14.7109375" style="42" hidden="1" customWidth="1"/>
    <col min="13" max="13" width="13.140625" style="0" customWidth="1"/>
    <col min="14" max="14" width="10.57421875" style="0" customWidth="1"/>
    <col min="15" max="15" width="15.57421875" style="0" customWidth="1"/>
    <col min="16" max="16" width="13.140625" style="0" customWidth="1"/>
    <col min="17" max="17" width="14.7109375" style="0" customWidth="1"/>
    <col min="18" max="18" width="13.8515625" style="42" customWidth="1"/>
    <col min="19" max="19" width="11.28125" style="0" customWidth="1"/>
    <col min="20" max="20" width="14.421875" style="42" customWidth="1"/>
    <col min="21" max="21" width="10.00390625" style="0" customWidth="1"/>
    <col min="22" max="22" width="13.8515625" style="0" customWidth="1"/>
    <col min="23" max="23" width="9.140625" style="0" customWidth="1"/>
  </cols>
  <sheetData>
    <row r="1" spans="1:23" ht="38.25" customHeight="1" thickBot="1">
      <c r="A1" s="215" t="s">
        <v>358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5:23" ht="21.75" thickBot="1">
      <c r="E2"/>
      <c r="F2" s="216" t="s">
        <v>343</v>
      </c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8"/>
      <c r="R2" s="219">
        <v>2017</v>
      </c>
      <c r="S2" s="220"/>
      <c r="T2" s="219">
        <v>2018</v>
      </c>
      <c r="U2" s="220"/>
      <c r="V2" s="219">
        <v>2019</v>
      </c>
      <c r="W2" s="220"/>
    </row>
    <row r="3" spans="1:23" ht="60.75" customHeight="1" thickBot="1">
      <c r="A3" s="74" t="s">
        <v>45</v>
      </c>
      <c r="B3" s="74" t="s">
        <v>46</v>
      </c>
      <c r="C3" s="75" t="s">
        <v>203</v>
      </c>
      <c r="D3" s="75" t="s">
        <v>204</v>
      </c>
      <c r="E3" s="75" t="s">
        <v>221</v>
      </c>
      <c r="F3" s="75" t="s">
        <v>222</v>
      </c>
      <c r="G3" s="75" t="s">
        <v>271</v>
      </c>
      <c r="H3" s="75" t="s">
        <v>272</v>
      </c>
      <c r="I3" s="75" t="s">
        <v>345</v>
      </c>
      <c r="J3" s="75" t="s">
        <v>322</v>
      </c>
      <c r="K3" s="83" t="s">
        <v>280</v>
      </c>
      <c r="L3" s="83" t="s">
        <v>346</v>
      </c>
      <c r="M3" s="76" t="s">
        <v>0</v>
      </c>
      <c r="N3" s="76" t="s">
        <v>1</v>
      </c>
      <c r="O3" s="76" t="s">
        <v>3</v>
      </c>
      <c r="P3" s="75" t="s">
        <v>344</v>
      </c>
      <c r="Q3" s="76" t="s">
        <v>2</v>
      </c>
      <c r="R3" s="77" t="s">
        <v>274</v>
      </c>
      <c r="S3" s="78" t="s">
        <v>4</v>
      </c>
      <c r="T3" s="77" t="s">
        <v>275</v>
      </c>
      <c r="U3" s="78" t="s">
        <v>4</v>
      </c>
      <c r="V3" s="77" t="s">
        <v>275</v>
      </c>
      <c r="W3" s="78" t="s">
        <v>4</v>
      </c>
    </row>
    <row r="4" spans="1:23" ht="15.75">
      <c r="A4" s="79" t="s">
        <v>5</v>
      </c>
      <c r="B4" s="80" t="s">
        <v>6</v>
      </c>
      <c r="C4" s="81" t="e">
        <f>#REF!+#REF!+#REF!+#REF!+#REF!+#REF!+#REF!+#REF!+#REF!+#REF!+#REF!+#REF!+#REF!+#REF!+#REF!+#REF!+#REF!+#REF!+#REF!+#REF!+#REF!+#REF!+#REF!+#REF!+C5+#REF!+#REF!+#REF!+#REF!+#REF!+#REF!</f>
        <v>#REF!</v>
      </c>
      <c r="D4" s="81" t="e">
        <f>#REF!+#REF!+D5+#REF!+#REF!</f>
        <v>#REF!</v>
      </c>
      <c r="E4" s="81" t="e">
        <f>#REF!+#REF!+E5+#REF!+#REF!</f>
        <v>#REF!</v>
      </c>
      <c r="F4" s="81" t="e">
        <f>#REF!+#REF!+F5+#REF!+#REF!</f>
        <v>#REF!</v>
      </c>
      <c r="G4" s="81" t="e">
        <f>#REF!+#REF!+G5+#REF!+#REF!</f>
        <v>#REF!</v>
      </c>
      <c r="H4" s="81">
        <f>H5</f>
        <v>2000000</v>
      </c>
      <c r="I4" s="81">
        <f aca="true" t="shared" si="0" ref="I4:W4">I5</f>
        <v>1946687.93</v>
      </c>
      <c r="J4" s="81">
        <f t="shared" si="0"/>
        <v>2200000</v>
      </c>
      <c r="K4" s="81">
        <f t="shared" si="0"/>
        <v>1500000</v>
      </c>
      <c r="L4" s="81">
        <f t="shared" si="0"/>
        <v>1500000</v>
      </c>
      <c r="M4" s="81">
        <f t="shared" si="0"/>
        <v>0</v>
      </c>
      <c r="N4" s="81">
        <f t="shared" si="0"/>
        <v>0</v>
      </c>
      <c r="O4" s="81">
        <f t="shared" si="0"/>
        <v>2200000</v>
      </c>
      <c r="P4" s="81">
        <f t="shared" si="0"/>
        <v>650803.95</v>
      </c>
      <c r="Q4" s="81">
        <f t="shared" si="0"/>
        <v>0</v>
      </c>
      <c r="R4" s="81">
        <f t="shared" si="0"/>
        <v>1500000</v>
      </c>
      <c r="S4" s="81">
        <f t="shared" si="0"/>
        <v>0</v>
      </c>
      <c r="T4" s="81">
        <f t="shared" si="0"/>
        <v>1500000</v>
      </c>
      <c r="U4" s="81">
        <f t="shared" si="0"/>
        <v>0</v>
      </c>
      <c r="V4" s="81">
        <f t="shared" si="0"/>
        <v>1500000</v>
      </c>
      <c r="W4" s="81">
        <f t="shared" si="0"/>
        <v>0</v>
      </c>
    </row>
    <row r="5" spans="1:23" ht="15">
      <c r="A5" s="17" t="s">
        <v>83</v>
      </c>
      <c r="B5" s="18" t="s">
        <v>89</v>
      </c>
      <c r="C5" s="19" t="e">
        <f aca="true" t="shared" si="1" ref="C5:W7">C6</f>
        <v>#REF!</v>
      </c>
      <c r="D5" s="19">
        <f t="shared" si="1"/>
        <v>1000000</v>
      </c>
      <c r="E5" s="19">
        <f t="shared" si="1"/>
        <v>1393961.3</v>
      </c>
      <c r="F5" s="19">
        <f t="shared" si="1"/>
        <v>2500000</v>
      </c>
      <c r="G5" s="19">
        <f t="shared" si="1"/>
        <v>1619245.48</v>
      </c>
      <c r="H5" s="19">
        <f t="shared" si="1"/>
        <v>2000000</v>
      </c>
      <c r="I5" s="19">
        <f t="shared" si="1"/>
        <v>1946687.93</v>
      </c>
      <c r="J5" s="19">
        <f t="shared" si="1"/>
        <v>2200000</v>
      </c>
      <c r="K5" s="19">
        <f t="shared" si="1"/>
        <v>1500000</v>
      </c>
      <c r="L5" s="19">
        <f t="shared" si="1"/>
        <v>1500000</v>
      </c>
      <c r="M5" s="19">
        <f t="shared" si="1"/>
        <v>0</v>
      </c>
      <c r="N5" s="19">
        <f t="shared" si="1"/>
        <v>0</v>
      </c>
      <c r="O5" s="19">
        <f aca="true" t="shared" si="2" ref="O5:O12">J5+M5-N5</f>
        <v>2200000</v>
      </c>
      <c r="P5" s="19">
        <f t="shared" si="1"/>
        <v>650803.95</v>
      </c>
      <c r="Q5" s="19">
        <f t="shared" si="1"/>
        <v>0</v>
      </c>
      <c r="R5" s="19">
        <f t="shared" si="1"/>
        <v>1500000</v>
      </c>
      <c r="S5" s="19">
        <f t="shared" si="1"/>
        <v>0</v>
      </c>
      <c r="T5" s="19">
        <f t="shared" si="1"/>
        <v>1500000</v>
      </c>
      <c r="U5" s="19">
        <f t="shared" si="1"/>
        <v>0</v>
      </c>
      <c r="V5" s="19">
        <f t="shared" si="1"/>
        <v>1500000</v>
      </c>
      <c r="W5" s="19">
        <f t="shared" si="1"/>
        <v>0</v>
      </c>
    </row>
    <row r="6" spans="1:23" ht="15">
      <c r="A6" s="4" t="s">
        <v>84</v>
      </c>
      <c r="B6" s="15" t="s">
        <v>85</v>
      </c>
      <c r="C6" s="11" t="e">
        <f>#REF!+#REF!+#REF!+C7</f>
        <v>#REF!</v>
      </c>
      <c r="D6" s="11">
        <f>D7</f>
        <v>1000000</v>
      </c>
      <c r="E6" s="11">
        <f t="shared" si="1"/>
        <v>1393961.3</v>
      </c>
      <c r="F6" s="11">
        <f t="shared" si="1"/>
        <v>2500000</v>
      </c>
      <c r="G6" s="11">
        <f t="shared" si="1"/>
        <v>1619245.48</v>
      </c>
      <c r="H6" s="11">
        <f t="shared" si="1"/>
        <v>2000000</v>
      </c>
      <c r="I6" s="11">
        <f t="shared" si="1"/>
        <v>1946687.93</v>
      </c>
      <c r="J6" s="11">
        <f t="shared" si="1"/>
        <v>2200000</v>
      </c>
      <c r="K6" s="11">
        <f t="shared" si="1"/>
        <v>1500000</v>
      </c>
      <c r="L6" s="11">
        <f t="shared" si="1"/>
        <v>1500000</v>
      </c>
      <c r="M6" s="11">
        <f t="shared" si="1"/>
        <v>0</v>
      </c>
      <c r="N6" s="11">
        <f t="shared" si="1"/>
        <v>0</v>
      </c>
      <c r="O6" s="11">
        <f t="shared" si="2"/>
        <v>2200000</v>
      </c>
      <c r="P6" s="11">
        <f t="shared" si="1"/>
        <v>650803.95</v>
      </c>
      <c r="Q6" s="11">
        <f t="shared" si="1"/>
        <v>0</v>
      </c>
      <c r="R6" s="11">
        <f t="shared" si="1"/>
        <v>1500000</v>
      </c>
      <c r="S6" s="11">
        <f t="shared" si="1"/>
        <v>0</v>
      </c>
      <c r="T6" s="11">
        <f t="shared" si="1"/>
        <v>1500000</v>
      </c>
      <c r="U6" s="11">
        <f t="shared" si="1"/>
        <v>0</v>
      </c>
      <c r="V6" s="11">
        <f t="shared" si="1"/>
        <v>1500000</v>
      </c>
      <c r="W6" s="11">
        <f>W7</f>
        <v>0</v>
      </c>
    </row>
    <row r="7" spans="1:23" ht="15">
      <c r="A7" s="23" t="s">
        <v>86</v>
      </c>
      <c r="B7" s="25" t="s">
        <v>55</v>
      </c>
      <c r="C7" s="24">
        <f aca="true" t="shared" si="3" ref="C7:W7">C8</f>
        <v>1200372.7499999998</v>
      </c>
      <c r="D7" s="24">
        <f t="shared" si="3"/>
        <v>1000000</v>
      </c>
      <c r="E7" s="24">
        <f t="shared" si="3"/>
        <v>1393961.3</v>
      </c>
      <c r="F7" s="24">
        <f t="shared" si="3"/>
        <v>2500000</v>
      </c>
      <c r="G7" s="24">
        <f t="shared" si="3"/>
        <v>1619245.48</v>
      </c>
      <c r="H7" s="24">
        <f t="shared" si="1"/>
        <v>2000000</v>
      </c>
      <c r="I7" s="24">
        <f t="shared" si="1"/>
        <v>1946687.93</v>
      </c>
      <c r="J7" s="24">
        <f t="shared" si="1"/>
        <v>2200000</v>
      </c>
      <c r="K7" s="24">
        <f t="shared" si="1"/>
        <v>1500000</v>
      </c>
      <c r="L7" s="24">
        <f t="shared" si="1"/>
        <v>1500000</v>
      </c>
      <c r="M7" s="24">
        <f t="shared" si="3"/>
        <v>0</v>
      </c>
      <c r="N7" s="24">
        <f t="shared" si="3"/>
        <v>0</v>
      </c>
      <c r="O7" s="24">
        <f t="shared" si="2"/>
        <v>2200000</v>
      </c>
      <c r="P7" s="24">
        <f t="shared" si="3"/>
        <v>650803.95</v>
      </c>
      <c r="Q7" s="24">
        <f t="shared" si="3"/>
        <v>0</v>
      </c>
      <c r="R7" s="24">
        <v>1500000</v>
      </c>
      <c r="S7" s="24">
        <f>S8</f>
        <v>0</v>
      </c>
      <c r="T7" s="24">
        <v>1500000</v>
      </c>
      <c r="U7" s="24">
        <f>U8</f>
        <v>0</v>
      </c>
      <c r="V7" s="24">
        <v>1500000</v>
      </c>
      <c r="W7" s="24">
        <f t="shared" si="3"/>
        <v>0</v>
      </c>
    </row>
    <row r="8" spans="1:23" ht="15">
      <c r="A8" s="5" t="s">
        <v>87</v>
      </c>
      <c r="B8" s="16" t="s">
        <v>88</v>
      </c>
      <c r="C8" s="12">
        <f aca="true" t="shared" si="4" ref="C8:N8">SUM(C9:C12)</f>
        <v>1200372.7499999998</v>
      </c>
      <c r="D8" s="12">
        <f t="shared" si="4"/>
        <v>1000000</v>
      </c>
      <c r="E8" s="12">
        <f t="shared" si="4"/>
        <v>1393961.3</v>
      </c>
      <c r="F8" s="12">
        <f t="shared" si="4"/>
        <v>2500000</v>
      </c>
      <c r="G8" s="12">
        <f t="shared" si="4"/>
        <v>1619245.48</v>
      </c>
      <c r="H8" s="12">
        <f t="shared" si="4"/>
        <v>2000000</v>
      </c>
      <c r="I8" s="12">
        <f t="shared" si="4"/>
        <v>1946687.93</v>
      </c>
      <c r="J8" s="12">
        <f t="shared" si="4"/>
        <v>2200000</v>
      </c>
      <c r="K8" s="12">
        <f t="shared" si="4"/>
        <v>1500000</v>
      </c>
      <c r="L8" s="12">
        <f t="shared" si="4"/>
        <v>1500000</v>
      </c>
      <c r="M8" s="12">
        <f t="shared" si="4"/>
        <v>0</v>
      </c>
      <c r="N8" s="12">
        <f t="shared" si="4"/>
        <v>0</v>
      </c>
      <c r="O8" s="12">
        <f t="shared" si="2"/>
        <v>2200000</v>
      </c>
      <c r="P8" s="12">
        <f aca="true" t="shared" si="5" ref="P8:W8">SUM(P9:P12)</f>
        <v>650803.95</v>
      </c>
      <c r="Q8" s="12">
        <f t="shared" si="5"/>
        <v>0</v>
      </c>
      <c r="R8" s="12">
        <f t="shared" si="5"/>
        <v>0</v>
      </c>
      <c r="S8" s="12">
        <f t="shared" si="5"/>
        <v>0</v>
      </c>
      <c r="T8" s="12">
        <f t="shared" si="5"/>
        <v>0</v>
      </c>
      <c r="U8" s="12">
        <f t="shared" si="5"/>
        <v>0</v>
      </c>
      <c r="V8" s="12">
        <f t="shared" si="5"/>
        <v>0</v>
      </c>
      <c r="W8" s="12">
        <f t="shared" si="5"/>
        <v>0</v>
      </c>
    </row>
    <row r="9" spans="1:23" ht="15">
      <c r="A9" s="2" t="s">
        <v>188</v>
      </c>
      <c r="B9" s="13" t="s">
        <v>124</v>
      </c>
      <c r="C9" s="9">
        <v>300742.12</v>
      </c>
      <c r="D9" s="20">
        <v>400000</v>
      </c>
      <c r="E9" s="9">
        <v>206996.19</v>
      </c>
      <c r="F9" s="20">
        <v>850000</v>
      </c>
      <c r="G9" s="9">
        <v>333632.14</v>
      </c>
      <c r="H9" s="20">
        <v>400000</v>
      </c>
      <c r="I9" s="20">
        <v>19079.73</v>
      </c>
      <c r="J9" s="20">
        <v>700000</v>
      </c>
      <c r="K9" s="20">
        <v>500000</v>
      </c>
      <c r="L9" s="20">
        <v>500000</v>
      </c>
      <c r="M9" s="20"/>
      <c r="N9" s="20">
        <v>0</v>
      </c>
      <c r="O9" s="20">
        <f t="shared" si="2"/>
        <v>700000</v>
      </c>
      <c r="P9" s="9"/>
      <c r="Q9" s="20">
        <v>0</v>
      </c>
      <c r="R9" s="20"/>
      <c r="S9" s="20"/>
      <c r="T9" s="20"/>
      <c r="U9" s="20"/>
      <c r="V9" s="20"/>
      <c r="W9" s="20">
        <v>0</v>
      </c>
    </row>
    <row r="10" spans="1:23" ht="15">
      <c r="A10" s="2" t="s">
        <v>189</v>
      </c>
      <c r="B10" s="13" t="s">
        <v>126</v>
      </c>
      <c r="C10" s="9">
        <v>869309.95</v>
      </c>
      <c r="D10" s="20">
        <v>570000</v>
      </c>
      <c r="E10" s="9">
        <v>1186965.11</v>
      </c>
      <c r="F10" s="20">
        <v>1600000</v>
      </c>
      <c r="G10" s="9">
        <v>1285613.34</v>
      </c>
      <c r="H10" s="20">
        <v>1200000</v>
      </c>
      <c r="I10" s="20">
        <v>1870114.54</v>
      </c>
      <c r="J10" s="20">
        <v>1500000</v>
      </c>
      <c r="K10" s="20">
        <v>1000000</v>
      </c>
      <c r="L10" s="20">
        <v>1000000</v>
      </c>
      <c r="M10" s="20"/>
      <c r="N10" s="20">
        <v>0</v>
      </c>
      <c r="O10" s="20">
        <f t="shared" si="2"/>
        <v>1500000</v>
      </c>
      <c r="P10" s="9">
        <v>650803.95</v>
      </c>
      <c r="Q10" s="20">
        <v>0</v>
      </c>
      <c r="R10" s="20"/>
      <c r="S10" s="20"/>
      <c r="T10" s="20"/>
      <c r="U10" s="20"/>
      <c r="V10" s="20"/>
      <c r="W10" s="20">
        <v>0</v>
      </c>
    </row>
    <row r="11" spans="1:23" ht="15">
      <c r="A11" s="2" t="s">
        <v>13</v>
      </c>
      <c r="B11" s="13" t="s">
        <v>128</v>
      </c>
      <c r="C11" s="9">
        <v>0</v>
      </c>
      <c r="D11" s="20">
        <v>5000</v>
      </c>
      <c r="E11" s="9"/>
      <c r="F11" s="20">
        <v>20000</v>
      </c>
      <c r="G11" s="9"/>
      <c r="H11" s="20">
        <v>200000</v>
      </c>
      <c r="I11" s="20"/>
      <c r="J11" s="20"/>
      <c r="K11" s="20"/>
      <c r="L11" s="20"/>
      <c r="M11" s="20"/>
      <c r="N11" s="20">
        <v>0</v>
      </c>
      <c r="O11" s="20">
        <f t="shared" si="2"/>
        <v>0</v>
      </c>
      <c r="P11" s="9"/>
      <c r="Q11" s="20">
        <v>0</v>
      </c>
      <c r="R11" s="20"/>
      <c r="S11" s="20"/>
      <c r="T11" s="20"/>
      <c r="U11" s="20"/>
      <c r="V11" s="20"/>
      <c r="W11" s="20">
        <v>0</v>
      </c>
    </row>
    <row r="12" spans="1:23" ht="15.75" thickBot="1">
      <c r="A12" s="3" t="s">
        <v>190</v>
      </c>
      <c r="B12" s="14" t="s">
        <v>178</v>
      </c>
      <c r="C12" s="9">
        <v>30320.68</v>
      </c>
      <c r="D12" s="21">
        <v>25000</v>
      </c>
      <c r="E12" s="9"/>
      <c r="F12" s="21">
        <v>30000</v>
      </c>
      <c r="G12" s="10"/>
      <c r="H12" s="21">
        <v>200000</v>
      </c>
      <c r="I12" s="21">
        <v>57493.66</v>
      </c>
      <c r="J12" s="21"/>
      <c r="K12" s="21"/>
      <c r="L12" s="21"/>
      <c r="M12" s="21"/>
      <c r="N12" s="21">
        <v>0</v>
      </c>
      <c r="O12" s="21">
        <f t="shared" si="2"/>
        <v>0</v>
      </c>
      <c r="P12" s="10"/>
      <c r="Q12" s="21">
        <v>0</v>
      </c>
      <c r="R12" s="21"/>
      <c r="S12" s="21"/>
      <c r="T12" s="21"/>
      <c r="U12" s="21"/>
      <c r="V12" s="21"/>
      <c r="W12" s="21">
        <v>0</v>
      </c>
    </row>
    <row r="13" ht="15.75" thickBot="1"/>
    <row r="14" spans="1:23" ht="24" customHeight="1" thickBot="1">
      <c r="A14" s="43"/>
      <c r="B14" s="43"/>
      <c r="C14" s="44"/>
      <c r="E14"/>
      <c r="F14" s="216" t="s">
        <v>343</v>
      </c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8"/>
      <c r="R14" s="219">
        <v>2017</v>
      </c>
      <c r="S14" s="220"/>
      <c r="T14" s="219">
        <v>2018</v>
      </c>
      <c r="U14" s="220"/>
      <c r="V14" s="224">
        <v>2018</v>
      </c>
      <c r="W14" s="225"/>
    </row>
    <row r="15" spans="2:23" ht="58.5" customHeight="1" thickBot="1">
      <c r="B15" s="43"/>
      <c r="D15" s="8" t="s">
        <v>204</v>
      </c>
      <c r="E15" s="8" t="s">
        <v>221</v>
      </c>
      <c r="F15" s="75" t="s">
        <v>222</v>
      </c>
      <c r="G15" s="75" t="s">
        <v>271</v>
      </c>
      <c r="H15" s="75" t="s">
        <v>272</v>
      </c>
      <c r="I15" s="75" t="s">
        <v>345</v>
      </c>
      <c r="J15" s="75" t="s">
        <v>322</v>
      </c>
      <c r="K15" s="83" t="s">
        <v>280</v>
      </c>
      <c r="L15" s="83" t="s">
        <v>346</v>
      </c>
      <c r="M15" s="76" t="s">
        <v>0</v>
      </c>
      <c r="N15" s="76" t="s">
        <v>1</v>
      </c>
      <c r="O15" s="76" t="s">
        <v>3</v>
      </c>
      <c r="P15" s="75" t="s">
        <v>344</v>
      </c>
      <c r="Q15" s="76" t="s">
        <v>2</v>
      </c>
      <c r="R15" s="77" t="s">
        <v>274</v>
      </c>
      <c r="S15" s="78" t="s">
        <v>4</v>
      </c>
      <c r="T15" s="77" t="s">
        <v>275</v>
      </c>
      <c r="U15" s="78" t="s">
        <v>4</v>
      </c>
      <c r="V15" s="39" t="s">
        <v>276</v>
      </c>
      <c r="W15" s="22" t="s">
        <v>4</v>
      </c>
    </row>
    <row r="16" ht="16.5" customHeight="1">
      <c r="C16" s="45"/>
    </row>
    <row r="17" spans="1:23" ht="18.75" hidden="1">
      <c r="A17" s="46" t="s">
        <v>231</v>
      </c>
      <c r="B17" s="47" t="s">
        <v>44</v>
      </c>
      <c r="C17" s="48" t="s">
        <v>232</v>
      </c>
      <c r="D17" s="49">
        <f>D18+D19+D20+D21</f>
        <v>0</v>
      </c>
      <c r="E17" s="49">
        <f aca="true" t="shared" si="6" ref="E17:W17">E18+E19+E20+E21</f>
        <v>0</v>
      </c>
      <c r="F17" s="49">
        <f t="shared" si="6"/>
        <v>0</v>
      </c>
      <c r="G17" s="49"/>
      <c r="H17" s="49">
        <f t="shared" si="6"/>
        <v>0</v>
      </c>
      <c r="I17" s="49"/>
      <c r="J17" s="49"/>
      <c r="K17" s="49"/>
      <c r="L17" s="49"/>
      <c r="M17" s="49">
        <f t="shared" si="6"/>
        <v>0</v>
      </c>
      <c r="N17" s="49">
        <f t="shared" si="6"/>
        <v>0</v>
      </c>
      <c r="O17" s="49">
        <f t="shared" si="6"/>
        <v>0</v>
      </c>
      <c r="P17" s="49"/>
      <c r="Q17" s="49">
        <f t="shared" si="6"/>
        <v>0</v>
      </c>
      <c r="R17" s="49">
        <f t="shared" si="6"/>
        <v>0</v>
      </c>
      <c r="S17" s="49">
        <f t="shared" si="6"/>
        <v>0</v>
      </c>
      <c r="T17" s="49">
        <f t="shared" si="6"/>
        <v>0</v>
      </c>
      <c r="U17" s="49">
        <f t="shared" si="6"/>
        <v>0</v>
      </c>
      <c r="V17" s="49">
        <f t="shared" si="6"/>
        <v>0</v>
      </c>
      <c r="W17" s="49">
        <f t="shared" si="6"/>
        <v>0</v>
      </c>
    </row>
    <row r="18" spans="1:23" ht="15.75" hidden="1">
      <c r="A18" s="50">
        <v>1</v>
      </c>
      <c r="B18" s="51" t="s">
        <v>48</v>
      </c>
      <c r="C18" s="52" t="s">
        <v>232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5.75" hidden="1">
      <c r="A19" s="50">
        <v>2</v>
      </c>
      <c r="B19" s="51" t="s">
        <v>233</v>
      </c>
      <c r="C19" s="52" t="s">
        <v>232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5.75" hidden="1">
      <c r="A20" s="50">
        <v>3</v>
      </c>
      <c r="B20" s="51" t="s">
        <v>234</v>
      </c>
      <c r="C20" s="52" t="s">
        <v>232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15.75" hidden="1">
      <c r="A21" s="50">
        <v>4</v>
      </c>
      <c r="B21" s="51" t="s">
        <v>235</v>
      </c>
      <c r="C21" s="52" t="s">
        <v>232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15.75" hidden="1">
      <c r="A22" s="53">
        <v>5</v>
      </c>
      <c r="B22" s="51" t="s">
        <v>236</v>
      </c>
      <c r="C22" s="54"/>
      <c r="D22" s="41"/>
      <c r="E22" s="31"/>
      <c r="F22" s="31"/>
      <c r="G22" s="31"/>
      <c r="H22" s="31"/>
      <c r="I22" s="31"/>
      <c r="J22" s="31"/>
      <c r="K22" s="31"/>
      <c r="L22" s="31"/>
      <c r="M22" s="41"/>
      <c r="N22" s="41"/>
      <c r="O22" s="41"/>
      <c r="P22" s="41"/>
      <c r="Q22" s="41"/>
      <c r="R22" s="31"/>
      <c r="S22" s="41"/>
      <c r="T22" s="31"/>
      <c r="U22" s="41"/>
      <c r="V22" s="41"/>
      <c r="W22" s="40"/>
    </row>
    <row r="23" spans="1:23" ht="16.5" hidden="1" thickBot="1">
      <c r="A23" s="55" t="s">
        <v>237</v>
      </c>
      <c r="B23" s="56" t="s">
        <v>238</v>
      </c>
      <c r="C23" s="52" t="s">
        <v>232</v>
      </c>
      <c r="D23" s="57">
        <f>D24+D25+D26+D27</f>
        <v>0</v>
      </c>
      <c r="E23" s="57">
        <f aca="true" t="shared" si="7" ref="E23:W23">E24+E25+E26+E27</f>
        <v>0</v>
      </c>
      <c r="F23" s="57">
        <f t="shared" si="7"/>
        <v>0</v>
      </c>
      <c r="G23" s="57"/>
      <c r="H23" s="57">
        <f t="shared" si="7"/>
        <v>0</v>
      </c>
      <c r="I23" s="57"/>
      <c r="J23" s="57"/>
      <c r="K23" s="57"/>
      <c r="L23" s="57"/>
      <c r="M23" s="57">
        <f t="shared" si="7"/>
        <v>0</v>
      </c>
      <c r="N23" s="57">
        <f t="shared" si="7"/>
        <v>0</v>
      </c>
      <c r="O23" s="57">
        <f t="shared" si="7"/>
        <v>0</v>
      </c>
      <c r="P23" s="57"/>
      <c r="Q23" s="57">
        <f t="shared" si="7"/>
        <v>0</v>
      </c>
      <c r="R23" s="57">
        <f t="shared" si="7"/>
        <v>0</v>
      </c>
      <c r="S23" s="57">
        <f t="shared" si="7"/>
        <v>0</v>
      </c>
      <c r="T23" s="57">
        <f t="shared" si="7"/>
        <v>0</v>
      </c>
      <c r="U23" s="57">
        <f t="shared" si="7"/>
        <v>0</v>
      </c>
      <c r="V23" s="57">
        <f t="shared" si="7"/>
        <v>0</v>
      </c>
      <c r="W23" s="57">
        <f t="shared" si="7"/>
        <v>0</v>
      </c>
    </row>
    <row r="24" spans="1:23" ht="15.75" hidden="1">
      <c r="A24" s="58">
        <v>1</v>
      </c>
      <c r="B24" s="51" t="s">
        <v>48</v>
      </c>
      <c r="C24" s="52" t="s">
        <v>232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15.75" hidden="1">
      <c r="A25" s="50">
        <v>2</v>
      </c>
      <c r="B25" s="51" t="s">
        <v>239</v>
      </c>
      <c r="C25" s="52" t="s">
        <v>232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15.75" hidden="1">
      <c r="A26" s="50">
        <v>3</v>
      </c>
      <c r="B26" s="51" t="s">
        <v>234</v>
      </c>
      <c r="C26" s="52" t="s">
        <v>232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15.75" hidden="1">
      <c r="A27" s="53">
        <v>4</v>
      </c>
      <c r="B27" s="51" t="s">
        <v>235</v>
      </c>
      <c r="C27" s="54" t="s">
        <v>232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19.5" hidden="1" thickBot="1">
      <c r="A28" s="59" t="s">
        <v>240</v>
      </c>
      <c r="B28" s="60" t="s">
        <v>241</v>
      </c>
      <c r="C28" s="54" t="s">
        <v>232</v>
      </c>
      <c r="D28" s="61">
        <f>D29+D30+D31+D32+D33+D34+D35+D36+D37</f>
        <v>0</v>
      </c>
      <c r="E28" s="61">
        <f aca="true" t="shared" si="8" ref="E28:W28">E29+E30+E31+E32+E33+E34+E35+E36+E37</f>
        <v>0</v>
      </c>
      <c r="F28" s="61">
        <f t="shared" si="8"/>
        <v>0</v>
      </c>
      <c r="G28" s="61"/>
      <c r="H28" s="61">
        <f t="shared" si="8"/>
        <v>0</v>
      </c>
      <c r="I28" s="61"/>
      <c r="J28" s="61"/>
      <c r="K28" s="61"/>
      <c r="L28" s="61"/>
      <c r="M28" s="61">
        <f t="shared" si="8"/>
        <v>0</v>
      </c>
      <c r="N28" s="61">
        <f t="shared" si="8"/>
        <v>0</v>
      </c>
      <c r="O28" s="61">
        <f t="shared" si="8"/>
        <v>0</v>
      </c>
      <c r="P28" s="61"/>
      <c r="Q28" s="61">
        <f t="shared" si="8"/>
        <v>0</v>
      </c>
      <c r="R28" s="61">
        <f t="shared" si="8"/>
        <v>0</v>
      </c>
      <c r="S28" s="61">
        <f t="shared" si="8"/>
        <v>0</v>
      </c>
      <c r="T28" s="61">
        <f t="shared" si="8"/>
        <v>0</v>
      </c>
      <c r="U28" s="61">
        <f t="shared" si="8"/>
        <v>0</v>
      </c>
      <c r="V28" s="61">
        <f t="shared" si="8"/>
        <v>0</v>
      </c>
      <c r="W28" s="61">
        <f t="shared" si="8"/>
        <v>0</v>
      </c>
    </row>
    <row r="29" spans="1:23" ht="15.75" hidden="1">
      <c r="A29" s="62" t="s">
        <v>242</v>
      </c>
      <c r="B29" s="51" t="s">
        <v>243</v>
      </c>
      <c r="C29" s="52" t="s">
        <v>232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15.75" hidden="1">
      <c r="A30" s="63">
        <v>2</v>
      </c>
      <c r="B30" s="51" t="s">
        <v>244</v>
      </c>
      <c r="C30" s="52" t="s">
        <v>232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15.75" hidden="1">
      <c r="A31" s="63">
        <v>3</v>
      </c>
      <c r="B31" s="51" t="s">
        <v>245</v>
      </c>
      <c r="C31" s="52" t="s">
        <v>232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ht="15.75" hidden="1">
      <c r="A32" s="63">
        <v>4</v>
      </c>
      <c r="B32" s="51" t="s">
        <v>246</v>
      </c>
      <c r="C32" s="52" t="s">
        <v>232</v>
      </c>
      <c r="D32" s="31"/>
      <c r="E32" s="31"/>
      <c r="F32" s="31"/>
      <c r="G32" s="31"/>
      <c r="H32" s="31"/>
      <c r="I32" s="31"/>
      <c r="J32" s="31"/>
      <c r="K32" s="31"/>
      <c r="L32" s="31"/>
      <c r="M32" s="41"/>
      <c r="N32" s="41"/>
      <c r="O32" s="41"/>
      <c r="P32" s="41"/>
      <c r="Q32" s="41"/>
      <c r="R32" s="31"/>
      <c r="S32" s="41"/>
      <c r="T32" s="31"/>
      <c r="U32" s="41"/>
      <c r="V32" s="41"/>
      <c r="W32" s="40"/>
    </row>
    <row r="33" spans="1:23" ht="15.75" hidden="1">
      <c r="A33" s="63">
        <v>5</v>
      </c>
      <c r="B33" s="51" t="s">
        <v>247</v>
      </c>
      <c r="C33" s="52" t="s">
        <v>232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ht="15.75" hidden="1">
      <c r="A34" s="63">
        <v>6</v>
      </c>
      <c r="B34" s="51" t="s">
        <v>248</v>
      </c>
      <c r="C34" s="52" t="s">
        <v>232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1:23" ht="15.75" hidden="1">
      <c r="A35" s="63">
        <v>7</v>
      </c>
      <c r="B35" s="51" t="s">
        <v>249</v>
      </c>
      <c r="C35" s="52" t="s">
        <v>232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ht="15.75" hidden="1">
      <c r="A36" s="63">
        <v>8</v>
      </c>
      <c r="B36" s="51" t="s">
        <v>250</v>
      </c>
      <c r="C36" s="52" t="s">
        <v>232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ht="15.75" hidden="1">
      <c r="A37" s="63">
        <v>9</v>
      </c>
      <c r="B37" s="51" t="s">
        <v>251</v>
      </c>
      <c r="C37" s="54" t="s">
        <v>232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23" ht="15.75" hidden="1">
      <c r="A38" s="64"/>
      <c r="B38" s="56" t="s">
        <v>252</v>
      </c>
      <c r="C38" s="52" t="s">
        <v>232</v>
      </c>
      <c r="D38" s="41"/>
      <c r="E38" s="31"/>
      <c r="F38" s="31"/>
      <c r="G38" s="31"/>
      <c r="H38" s="31"/>
      <c r="I38" s="31"/>
      <c r="J38" s="31"/>
      <c r="K38" s="31"/>
      <c r="L38" s="31"/>
      <c r="M38" s="41"/>
      <c r="N38" s="41"/>
      <c r="O38" s="41"/>
      <c r="P38" s="41"/>
      <c r="Q38" s="41"/>
      <c r="R38" s="31"/>
      <c r="S38" s="41"/>
      <c r="T38" s="31"/>
      <c r="U38" s="41"/>
      <c r="V38" s="41"/>
      <c r="W38" s="40"/>
    </row>
    <row r="39" spans="1:23" ht="15.75" hidden="1">
      <c r="A39" s="64"/>
      <c r="B39" s="51" t="s">
        <v>253</v>
      </c>
      <c r="C39" s="52" t="s">
        <v>232</v>
      </c>
      <c r="D39" s="41"/>
      <c r="E39" s="31"/>
      <c r="F39" s="31"/>
      <c r="G39" s="31"/>
      <c r="H39" s="31"/>
      <c r="I39" s="31"/>
      <c r="J39" s="31"/>
      <c r="K39" s="31"/>
      <c r="L39" s="31"/>
      <c r="M39" s="41"/>
      <c r="N39" s="41"/>
      <c r="O39" s="41"/>
      <c r="P39" s="41"/>
      <c r="Q39" s="41"/>
      <c r="R39" s="31"/>
      <c r="S39" s="41"/>
      <c r="T39" s="31"/>
      <c r="U39" s="41"/>
      <c r="V39" s="41"/>
      <c r="W39" s="40"/>
    </row>
    <row r="40" spans="1:23" ht="15.75" hidden="1">
      <c r="A40" s="64"/>
      <c r="B40" s="51" t="s">
        <v>254</v>
      </c>
      <c r="C40" s="52" t="s">
        <v>232</v>
      </c>
      <c r="D40" s="41"/>
      <c r="E40" s="31"/>
      <c r="F40" s="31"/>
      <c r="G40" s="31"/>
      <c r="H40" s="31"/>
      <c r="I40" s="31"/>
      <c r="J40" s="31"/>
      <c r="K40" s="31"/>
      <c r="L40" s="31"/>
      <c r="M40" s="41"/>
      <c r="N40" s="41"/>
      <c r="O40" s="41"/>
      <c r="P40" s="41"/>
      <c r="Q40" s="41"/>
      <c r="R40" s="31"/>
      <c r="S40" s="41"/>
      <c r="T40" s="31"/>
      <c r="U40" s="41"/>
      <c r="V40" s="41"/>
      <c r="W40" s="40"/>
    </row>
    <row r="41" spans="1:23" ht="15.75" hidden="1">
      <c r="A41" s="64"/>
      <c r="B41" s="51" t="s">
        <v>255</v>
      </c>
      <c r="C41" s="52" t="s">
        <v>232</v>
      </c>
      <c r="D41" s="41"/>
      <c r="E41" s="31"/>
      <c r="F41" s="31"/>
      <c r="G41" s="31"/>
      <c r="H41" s="31"/>
      <c r="I41" s="31"/>
      <c r="J41" s="31"/>
      <c r="K41" s="31"/>
      <c r="L41" s="31"/>
      <c r="M41" s="41"/>
      <c r="N41" s="41"/>
      <c r="O41" s="41"/>
      <c r="P41" s="41"/>
      <c r="Q41" s="41"/>
      <c r="R41" s="31"/>
      <c r="S41" s="41"/>
      <c r="T41" s="31"/>
      <c r="U41" s="41"/>
      <c r="V41" s="41"/>
      <c r="W41" s="40"/>
    </row>
    <row r="42" spans="1:23" ht="15.75" hidden="1">
      <c r="A42" s="64"/>
      <c r="B42" s="51" t="s">
        <v>256</v>
      </c>
      <c r="C42" s="52" t="s">
        <v>232</v>
      </c>
      <c r="D42" s="41"/>
      <c r="E42" s="31"/>
      <c r="F42" s="31"/>
      <c r="G42" s="31"/>
      <c r="H42" s="31"/>
      <c r="I42" s="31"/>
      <c r="J42" s="31"/>
      <c r="K42" s="31"/>
      <c r="L42" s="31"/>
      <c r="M42" s="41"/>
      <c r="N42" s="41"/>
      <c r="O42" s="41"/>
      <c r="P42" s="41"/>
      <c r="Q42" s="41"/>
      <c r="R42" s="31"/>
      <c r="S42" s="41"/>
      <c r="T42" s="31"/>
      <c r="U42" s="41"/>
      <c r="V42" s="41"/>
      <c r="W42" s="40"/>
    </row>
    <row r="43" spans="1:23" ht="15.75" hidden="1">
      <c r="A43" s="64"/>
      <c r="B43" s="51" t="s">
        <v>257</v>
      </c>
      <c r="C43" s="52" t="s">
        <v>232</v>
      </c>
      <c r="D43" s="41"/>
      <c r="E43" s="31"/>
      <c r="F43" s="31"/>
      <c r="G43" s="31"/>
      <c r="H43" s="31"/>
      <c r="I43" s="31"/>
      <c r="J43" s="31"/>
      <c r="K43" s="31"/>
      <c r="L43" s="31"/>
      <c r="M43" s="41"/>
      <c r="N43" s="41"/>
      <c r="O43" s="41"/>
      <c r="P43" s="41"/>
      <c r="Q43" s="41"/>
      <c r="R43" s="31"/>
      <c r="S43" s="41"/>
      <c r="T43" s="31"/>
      <c r="U43" s="41"/>
      <c r="V43" s="41"/>
      <c r="W43" s="40"/>
    </row>
    <row r="44" spans="1:23" ht="15.75" hidden="1">
      <c r="A44" s="64"/>
      <c r="B44" s="51" t="s">
        <v>258</v>
      </c>
      <c r="C44" s="52" t="s">
        <v>232</v>
      </c>
      <c r="D44" s="41"/>
      <c r="E44" s="31"/>
      <c r="F44" s="31"/>
      <c r="G44" s="31"/>
      <c r="H44" s="31"/>
      <c r="I44" s="31"/>
      <c r="J44" s="31"/>
      <c r="K44" s="31"/>
      <c r="L44" s="31"/>
      <c r="M44" s="41"/>
      <c r="N44" s="41"/>
      <c r="O44" s="41"/>
      <c r="P44" s="41"/>
      <c r="Q44" s="41"/>
      <c r="R44" s="31"/>
      <c r="S44" s="41"/>
      <c r="T44" s="31"/>
      <c r="U44" s="41"/>
      <c r="V44" s="41"/>
      <c r="W44" s="40"/>
    </row>
    <row r="45" spans="1:23" ht="18.75">
      <c r="A45" s="65" t="s">
        <v>259</v>
      </c>
      <c r="B45" s="56" t="s">
        <v>55</v>
      </c>
      <c r="C45" s="52" t="s">
        <v>232</v>
      </c>
      <c r="D45" s="57" t="e">
        <f>D46</f>
        <v>#REF!</v>
      </c>
      <c r="E45" s="57" t="e">
        <f>E46</f>
        <v>#REF!</v>
      </c>
      <c r="F45" s="57" t="e">
        <f>F46</f>
        <v>#REF!</v>
      </c>
      <c r="G45" s="57" t="e">
        <f>G46</f>
        <v>#REF!</v>
      </c>
      <c r="H45" s="57">
        <f>H46+H47+H48+H49+H50+H51+H52+H53+H54</f>
        <v>2000000</v>
      </c>
      <c r="I45" s="57">
        <f>I46+I47+I48+I49+I50+I51+I52+I53+I54</f>
        <v>1946687.93</v>
      </c>
      <c r="J45" s="57">
        <f>J46+J47+J48+J49+J50+J51+J52+J53+J54</f>
        <v>2200000</v>
      </c>
      <c r="K45" s="57">
        <f aca="true" t="shared" si="9" ref="K45:W45">K46+K47+K48+K49+K50+K51+K52+K53+K54</f>
        <v>1500000</v>
      </c>
      <c r="L45" s="57">
        <f t="shared" si="9"/>
        <v>1500000</v>
      </c>
      <c r="M45" s="57">
        <f t="shared" si="9"/>
        <v>0</v>
      </c>
      <c r="N45" s="57">
        <f t="shared" si="9"/>
        <v>0</v>
      </c>
      <c r="O45" s="57">
        <f t="shared" si="9"/>
        <v>2200000</v>
      </c>
      <c r="P45" s="57">
        <f t="shared" si="9"/>
        <v>650803.95</v>
      </c>
      <c r="Q45" s="57">
        <f t="shared" si="9"/>
        <v>0</v>
      </c>
      <c r="R45" s="57">
        <f>R46+R47+R48+R49+R50+R51+R52+R53+R54</f>
        <v>0</v>
      </c>
      <c r="S45" s="57">
        <f t="shared" si="9"/>
        <v>0</v>
      </c>
      <c r="T45" s="57">
        <f t="shared" si="9"/>
        <v>0</v>
      </c>
      <c r="U45" s="57">
        <f t="shared" si="9"/>
        <v>0</v>
      </c>
      <c r="V45" s="57">
        <f t="shared" si="9"/>
        <v>0</v>
      </c>
      <c r="W45" s="57">
        <f t="shared" si="9"/>
        <v>0</v>
      </c>
    </row>
    <row r="46" spans="1:23" ht="15.75">
      <c r="A46" s="66">
        <v>1</v>
      </c>
      <c r="B46" s="51" t="s">
        <v>260</v>
      </c>
      <c r="C46" s="52" t="s">
        <v>232</v>
      </c>
      <c r="D46" s="31" t="e">
        <f>#REF!+#REF!+#REF!+D8+#REF!</f>
        <v>#REF!</v>
      </c>
      <c r="E46" s="31" t="e">
        <f>#REF!+#REF!+#REF!+E8+#REF!</f>
        <v>#REF!</v>
      </c>
      <c r="F46" s="31" t="e">
        <f>#REF!+#REF!+#REF!+F8+#REF!</f>
        <v>#REF!</v>
      </c>
      <c r="G46" s="31" t="e">
        <f>#REF!+#REF!+#REF!+G8+#REF!</f>
        <v>#REF!</v>
      </c>
      <c r="H46" s="31">
        <f>H8</f>
        <v>2000000</v>
      </c>
      <c r="I46" s="31">
        <f aca="true" t="shared" si="10" ref="I46:W46">I8</f>
        <v>1946687.93</v>
      </c>
      <c r="J46" s="31">
        <f t="shared" si="10"/>
        <v>2200000</v>
      </c>
      <c r="K46" s="31">
        <f t="shared" si="10"/>
        <v>1500000</v>
      </c>
      <c r="L46" s="31">
        <f t="shared" si="10"/>
        <v>1500000</v>
      </c>
      <c r="M46" s="31">
        <f t="shared" si="10"/>
        <v>0</v>
      </c>
      <c r="N46" s="31">
        <f t="shared" si="10"/>
        <v>0</v>
      </c>
      <c r="O46" s="31">
        <f>J46</f>
        <v>2200000</v>
      </c>
      <c r="P46" s="31">
        <f t="shared" si="10"/>
        <v>650803.95</v>
      </c>
      <c r="Q46" s="31">
        <f t="shared" si="10"/>
        <v>0</v>
      </c>
      <c r="R46" s="31">
        <f t="shared" si="10"/>
        <v>0</v>
      </c>
      <c r="S46" s="31">
        <f t="shared" si="10"/>
        <v>0</v>
      </c>
      <c r="T46" s="31">
        <f t="shared" si="10"/>
        <v>0</v>
      </c>
      <c r="U46" s="31">
        <f t="shared" si="10"/>
        <v>0</v>
      </c>
      <c r="V46" s="31">
        <f t="shared" si="10"/>
        <v>0</v>
      </c>
      <c r="W46" s="31">
        <f t="shared" si="10"/>
        <v>0</v>
      </c>
    </row>
    <row r="47" spans="1:23" ht="15.75" hidden="1">
      <c r="A47" s="66">
        <v>2</v>
      </c>
      <c r="B47" s="51" t="s">
        <v>261</v>
      </c>
      <c r="C47" s="52" t="s">
        <v>232</v>
      </c>
      <c r="D47" s="31" t="e">
        <f>#REF!+#REF!+#REF!</f>
        <v>#REF!</v>
      </c>
      <c r="E47" s="31" t="e">
        <f>#REF!+#REF!+#REF!</f>
        <v>#REF!</v>
      </c>
      <c r="F47" s="31" t="e">
        <f>#REF!+#REF!+#REF!</f>
        <v>#REF!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15.75" hidden="1">
      <c r="A48" s="66">
        <v>3</v>
      </c>
      <c r="B48" s="51" t="s">
        <v>262</v>
      </c>
      <c r="C48" s="52" t="s">
        <v>232</v>
      </c>
      <c r="D48" s="31" t="e">
        <f>#REF!+#REF!</f>
        <v>#REF!</v>
      </c>
      <c r="E48" s="31" t="e">
        <f>#REF!+#REF!</f>
        <v>#REF!</v>
      </c>
      <c r="F48" s="31" t="e">
        <f>#REF!+#REF!</f>
        <v>#REF!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15.75" hidden="1">
      <c r="A49" s="66">
        <v>4</v>
      </c>
      <c r="B49" s="51" t="s">
        <v>263</v>
      </c>
      <c r="C49" s="52" t="s">
        <v>232</v>
      </c>
      <c r="D49" s="41"/>
      <c r="E49" s="31"/>
      <c r="F49" s="31"/>
      <c r="G49" s="31"/>
      <c r="H49" s="31"/>
      <c r="I49" s="31"/>
      <c r="J49" s="31"/>
      <c r="K49" s="31"/>
      <c r="L49" s="31"/>
      <c r="M49" s="41"/>
      <c r="N49" s="41"/>
      <c r="O49" s="41"/>
      <c r="P49" s="41"/>
      <c r="Q49" s="41"/>
      <c r="R49" s="31"/>
      <c r="S49" s="41"/>
      <c r="T49" s="31"/>
      <c r="U49" s="41"/>
      <c r="V49" s="41"/>
      <c r="W49" s="40"/>
    </row>
    <row r="50" spans="1:23" ht="15.75" hidden="1">
      <c r="A50" s="66">
        <v>5</v>
      </c>
      <c r="B50" s="51" t="s">
        <v>264</v>
      </c>
      <c r="C50" s="52" t="s">
        <v>232</v>
      </c>
      <c r="D50" s="31" t="e">
        <f>#REF!+#REF!+#REF!+#REF!</f>
        <v>#REF!</v>
      </c>
      <c r="E50" s="31" t="e">
        <f>#REF!+#REF!+#REF!+#REF!</f>
        <v>#REF!</v>
      </c>
      <c r="F50" s="31" t="e">
        <f>#REF!+#REF!+#REF!+#REF!</f>
        <v>#REF!</v>
      </c>
      <c r="G50" s="31" t="e">
        <f>#REF!+#REF!+#REF!+#REF!</f>
        <v>#REF!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ht="15.75" hidden="1">
      <c r="A51" s="66">
        <v>6</v>
      </c>
      <c r="B51" s="51" t="s">
        <v>265</v>
      </c>
      <c r="C51" s="52" t="s">
        <v>232</v>
      </c>
      <c r="D51" s="31" t="e">
        <f>#REF!</f>
        <v>#REF!</v>
      </c>
      <c r="E51" s="31" t="e">
        <f>#REF!</f>
        <v>#REF!</v>
      </c>
      <c r="F51" s="31" t="e">
        <f>#REF!</f>
        <v>#REF!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1:23" ht="15.75" hidden="1">
      <c r="A52" s="66">
        <v>7</v>
      </c>
      <c r="B52" s="51" t="s">
        <v>266</v>
      </c>
      <c r="C52" s="52" t="s">
        <v>232</v>
      </c>
      <c r="D52" s="31" t="e">
        <f>#REF!+#REF!</f>
        <v>#REF!</v>
      </c>
      <c r="E52" s="31" t="e">
        <f>#REF!+#REF!</f>
        <v>#REF!</v>
      </c>
      <c r="F52" s="31" t="e">
        <f>#REF!+#REF!</f>
        <v>#REF!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1:23" ht="15.75" hidden="1">
      <c r="A53" s="66">
        <v>8</v>
      </c>
      <c r="B53" s="51" t="s">
        <v>267</v>
      </c>
      <c r="C53" s="52" t="s">
        <v>232</v>
      </c>
      <c r="D53" s="41"/>
      <c r="E53" s="31"/>
      <c r="F53" s="31"/>
      <c r="G53" s="31"/>
      <c r="H53" s="31"/>
      <c r="I53" s="31"/>
      <c r="J53" s="31"/>
      <c r="K53" s="31"/>
      <c r="L53" s="31"/>
      <c r="M53" s="41"/>
      <c r="N53" s="41"/>
      <c r="O53" s="41"/>
      <c r="P53" s="41"/>
      <c r="Q53" s="41"/>
      <c r="R53" s="31"/>
      <c r="S53" s="41"/>
      <c r="T53" s="31"/>
      <c r="U53" s="41"/>
      <c r="V53" s="41"/>
      <c r="W53" s="40"/>
    </row>
    <row r="54" spans="1:23" ht="15.75" hidden="1">
      <c r="A54" s="66">
        <v>9</v>
      </c>
      <c r="B54" s="51" t="s">
        <v>268</v>
      </c>
      <c r="C54" s="54" t="s">
        <v>232</v>
      </c>
      <c r="D54" s="31" t="e">
        <f>#REF!+#REF!</f>
        <v>#REF!</v>
      </c>
      <c r="E54" s="31" t="e">
        <f>#REF!+#REF!</f>
        <v>#REF!</v>
      </c>
      <c r="F54" s="31" t="e">
        <f>#REF!+#REF!</f>
        <v>#REF!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1:23" ht="15.75" hidden="1">
      <c r="A55" s="64"/>
      <c r="B55" s="56" t="s">
        <v>66</v>
      </c>
      <c r="C55" s="52" t="s">
        <v>232</v>
      </c>
      <c r="D55" s="41"/>
      <c r="E55" s="31"/>
      <c r="F55" s="31"/>
      <c r="G55" s="31"/>
      <c r="H55" s="31"/>
      <c r="I55" s="31"/>
      <c r="J55" s="31"/>
      <c r="K55" s="31"/>
      <c r="L55" s="31"/>
      <c r="M55" s="41"/>
      <c r="N55" s="41"/>
      <c r="O55" s="41"/>
      <c r="P55" s="31"/>
      <c r="Q55" s="41"/>
      <c r="R55" s="31"/>
      <c r="S55" s="41"/>
      <c r="T55" s="31"/>
      <c r="U55" s="41"/>
      <c r="V55" s="41"/>
      <c r="W55" s="40"/>
    </row>
    <row r="56" spans="1:23" ht="15.75" hidden="1">
      <c r="A56" s="64"/>
      <c r="B56" s="51" t="s">
        <v>269</v>
      </c>
      <c r="C56" s="52" t="s">
        <v>232</v>
      </c>
      <c r="D56" s="41"/>
      <c r="E56" s="31"/>
      <c r="F56" s="31"/>
      <c r="G56" s="31"/>
      <c r="H56" s="31"/>
      <c r="I56" s="31"/>
      <c r="J56" s="31"/>
      <c r="K56" s="31"/>
      <c r="L56" s="31"/>
      <c r="M56" s="41"/>
      <c r="N56" s="41"/>
      <c r="O56" s="41"/>
      <c r="P56" s="31"/>
      <c r="Q56" s="41"/>
      <c r="R56" s="31"/>
      <c r="S56" s="41"/>
      <c r="T56" s="31"/>
      <c r="U56" s="41"/>
      <c r="V56" s="41"/>
      <c r="W56" s="40"/>
    </row>
    <row r="57" spans="1:23" ht="15.75" hidden="1">
      <c r="A57" s="64"/>
      <c r="B57" s="67" t="s">
        <v>270</v>
      </c>
      <c r="C57" s="68"/>
      <c r="D57" s="68"/>
      <c r="E57" s="69"/>
      <c r="F57" s="69"/>
      <c r="G57" s="69"/>
      <c r="H57" s="69"/>
      <c r="I57" s="69"/>
      <c r="J57" s="69"/>
      <c r="K57" s="69"/>
      <c r="L57" s="69"/>
      <c r="M57" s="68"/>
      <c r="N57" s="68"/>
      <c r="O57" s="68"/>
      <c r="P57" s="69"/>
      <c r="Q57" s="68"/>
      <c r="R57" s="69"/>
      <c r="S57" s="68"/>
      <c r="T57" s="69"/>
      <c r="U57" s="68"/>
      <c r="V57" s="68"/>
      <c r="W57" s="70"/>
    </row>
    <row r="58" spans="1:23" ht="15.75">
      <c r="A58" s="71"/>
      <c r="B58" s="72" t="s">
        <v>230</v>
      </c>
      <c r="C58" s="72"/>
      <c r="D58" s="73" t="e">
        <f aca="true" t="shared" si="11" ref="D58:W58">D46+D47+D48+D49+D50+D51+D52+D54</f>
        <v>#REF!</v>
      </c>
      <c r="E58" s="73" t="e">
        <f t="shared" si="11"/>
        <v>#REF!</v>
      </c>
      <c r="F58" s="73" t="e">
        <f t="shared" si="11"/>
        <v>#REF!</v>
      </c>
      <c r="G58" s="73"/>
      <c r="H58" s="73">
        <f t="shared" si="11"/>
        <v>2000000</v>
      </c>
      <c r="I58" s="73">
        <f t="shared" si="11"/>
        <v>1946687.93</v>
      </c>
      <c r="J58" s="73">
        <f t="shared" si="11"/>
        <v>2200000</v>
      </c>
      <c r="K58" s="73">
        <f t="shared" si="11"/>
        <v>1500000</v>
      </c>
      <c r="L58" s="73">
        <f t="shared" si="11"/>
        <v>1500000</v>
      </c>
      <c r="M58" s="73">
        <f t="shared" si="11"/>
        <v>0</v>
      </c>
      <c r="N58" s="73">
        <f t="shared" si="11"/>
        <v>0</v>
      </c>
      <c r="O58" s="73">
        <f t="shared" si="11"/>
        <v>2200000</v>
      </c>
      <c r="P58" s="73">
        <f>P46+P47+P48+P49+P50+P51+P52+P54</f>
        <v>650803.95</v>
      </c>
      <c r="Q58" s="73">
        <f t="shared" si="11"/>
        <v>0</v>
      </c>
      <c r="R58" s="73">
        <f>R46+R47+R48+R49+R50+R51+R52+R54</f>
        <v>0</v>
      </c>
      <c r="S58" s="73">
        <f t="shared" si="11"/>
        <v>0</v>
      </c>
      <c r="T58" s="73">
        <f t="shared" si="11"/>
        <v>0</v>
      </c>
      <c r="U58" s="73">
        <f t="shared" si="11"/>
        <v>0</v>
      </c>
      <c r="V58" s="73">
        <f t="shared" si="11"/>
        <v>0</v>
      </c>
      <c r="W58" s="73">
        <f t="shared" si="11"/>
        <v>0</v>
      </c>
    </row>
    <row r="61" spans="2:11" ht="15.75">
      <c r="B61" s="84" t="s">
        <v>313</v>
      </c>
      <c r="C61" s="84"/>
      <c r="D61" s="84"/>
      <c r="E61" s="85"/>
      <c r="F61" s="85"/>
      <c r="G61" s="85"/>
      <c r="H61" s="85"/>
      <c r="I61" s="85"/>
      <c r="J61" s="85"/>
      <c r="K61" s="85"/>
    </row>
    <row r="62" ht="15">
      <c r="B62" t="s">
        <v>314</v>
      </c>
    </row>
    <row r="63" spans="2:7" ht="15">
      <c r="B63" s="99" t="s">
        <v>312</v>
      </c>
      <c r="C63" s="99"/>
      <c r="D63" s="99"/>
      <c r="E63" s="100"/>
      <c r="F63" s="100"/>
      <c r="G63" s="100"/>
    </row>
    <row r="64" spans="2:7" ht="15">
      <c r="B64" s="86" t="s">
        <v>315</v>
      </c>
      <c r="C64" s="99"/>
      <c r="D64" s="99"/>
      <c r="E64" s="100"/>
      <c r="F64" s="100"/>
      <c r="G64" s="100"/>
    </row>
    <row r="65" ht="15">
      <c r="B65" s="86" t="s">
        <v>316</v>
      </c>
    </row>
  </sheetData>
  <sheetProtection/>
  <mergeCells count="9">
    <mergeCell ref="A1:W1"/>
    <mergeCell ref="F2:Q2"/>
    <mergeCell ref="V2:W2"/>
    <mergeCell ref="F14:Q14"/>
    <mergeCell ref="R14:S14"/>
    <mergeCell ref="T14:U14"/>
    <mergeCell ref="V14:W14"/>
    <mergeCell ref="R2:S2"/>
    <mergeCell ref="T2:U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3"/>
  <sheetViews>
    <sheetView zoomScalePageLayoutView="0" workbookViewId="0" topLeftCell="A1">
      <selection activeCell="K3" sqref="K1:L16384"/>
    </sheetView>
  </sheetViews>
  <sheetFormatPr defaultColWidth="9.140625" defaultRowHeight="15"/>
  <cols>
    <col min="1" max="1" width="30.00390625" style="0" bestFit="1" customWidth="1"/>
    <col min="2" max="2" width="33.7109375" style="0" customWidth="1"/>
    <col min="3" max="3" width="0.13671875" style="0" customWidth="1"/>
    <col min="4" max="4" width="16.57421875" style="0" hidden="1" customWidth="1"/>
    <col min="5" max="5" width="14.28125" style="42" hidden="1" customWidth="1"/>
    <col min="6" max="6" width="14.00390625" style="42" hidden="1" customWidth="1"/>
    <col min="7" max="7" width="0.13671875" style="42" customWidth="1"/>
    <col min="8" max="10" width="13.8515625" style="42" customWidth="1"/>
    <col min="11" max="11" width="17.421875" style="42" hidden="1" customWidth="1"/>
    <col min="12" max="12" width="14.7109375" style="42" hidden="1" customWidth="1"/>
    <col min="13" max="13" width="13.140625" style="0" customWidth="1"/>
    <col min="14" max="14" width="10.57421875" style="0" customWidth="1"/>
    <col min="15" max="15" width="15.57421875" style="0" customWidth="1"/>
    <col min="16" max="16" width="13.140625" style="0" customWidth="1"/>
    <col min="17" max="17" width="14.7109375" style="0" customWidth="1"/>
    <col min="18" max="18" width="13.8515625" style="42" customWidth="1"/>
    <col min="19" max="19" width="11.28125" style="0" customWidth="1"/>
    <col min="20" max="20" width="14.421875" style="42" customWidth="1"/>
    <col min="21" max="21" width="10.00390625" style="0" customWidth="1"/>
    <col min="22" max="22" width="13.8515625" style="0" customWidth="1"/>
    <col min="23" max="23" width="9.140625" style="0" customWidth="1"/>
  </cols>
  <sheetData>
    <row r="1" spans="1:23" ht="38.25" customHeight="1" thickBot="1">
      <c r="A1" s="215" t="s">
        <v>358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5:23" ht="21.75" thickBot="1">
      <c r="E2"/>
      <c r="F2" s="216" t="s">
        <v>343</v>
      </c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8"/>
      <c r="R2" s="219">
        <v>2017</v>
      </c>
      <c r="S2" s="220"/>
      <c r="T2" s="219">
        <v>2018</v>
      </c>
      <c r="U2" s="220"/>
      <c r="V2" s="219">
        <v>2019</v>
      </c>
      <c r="W2" s="220"/>
    </row>
    <row r="3" spans="1:23" ht="60.75" customHeight="1" thickBot="1">
      <c r="A3" s="74" t="s">
        <v>45</v>
      </c>
      <c r="B3" s="74" t="s">
        <v>46</v>
      </c>
      <c r="C3" s="75" t="s">
        <v>203</v>
      </c>
      <c r="D3" s="75" t="s">
        <v>204</v>
      </c>
      <c r="E3" s="75" t="s">
        <v>221</v>
      </c>
      <c r="F3" s="75" t="s">
        <v>222</v>
      </c>
      <c r="G3" s="75" t="s">
        <v>271</v>
      </c>
      <c r="H3" s="75" t="s">
        <v>272</v>
      </c>
      <c r="I3" s="75" t="s">
        <v>345</v>
      </c>
      <c r="J3" s="75" t="s">
        <v>322</v>
      </c>
      <c r="K3" s="83" t="s">
        <v>280</v>
      </c>
      <c r="L3" s="83" t="s">
        <v>346</v>
      </c>
      <c r="M3" s="76" t="s">
        <v>0</v>
      </c>
      <c r="N3" s="76" t="s">
        <v>1</v>
      </c>
      <c r="O3" s="76" t="s">
        <v>3</v>
      </c>
      <c r="P3" s="75" t="s">
        <v>344</v>
      </c>
      <c r="Q3" s="76" t="s">
        <v>2</v>
      </c>
      <c r="R3" s="77" t="s">
        <v>274</v>
      </c>
      <c r="S3" s="78" t="s">
        <v>4</v>
      </c>
      <c r="T3" s="77" t="s">
        <v>275</v>
      </c>
      <c r="U3" s="78" t="s">
        <v>4</v>
      </c>
      <c r="V3" s="77" t="s">
        <v>275</v>
      </c>
      <c r="W3" s="78" t="s">
        <v>4</v>
      </c>
    </row>
    <row r="4" spans="1:23" ht="15.75">
      <c r="A4" s="79" t="s">
        <v>5</v>
      </c>
      <c r="B4" s="80" t="s">
        <v>6</v>
      </c>
      <c r="C4" s="81" t="e">
        <f>#REF!+#REF!+#REF!+#REF!+#REF!+#REF!+#REF!+#REF!+#REF!+#REF!+#REF!+#REF!+#REF!+#REF!+#REF!+#REF!+#REF!+#REF!+#REF!+#REF!+#REF!+#REF!+C8+#REF!+#REF!+#REF!+#REF!+#REF!+#REF!+#REF!+#REF!</f>
        <v>#REF!</v>
      </c>
      <c r="D4" s="81" t="e">
        <f>#REF!+D8+#REF!+#REF!+#REF!</f>
        <v>#REF!</v>
      </c>
      <c r="E4" s="81" t="e">
        <f>#REF!+E8+#REF!+#REF!+#REF!</f>
        <v>#REF!</v>
      </c>
      <c r="F4" s="81" t="e">
        <f>#REF!+F8+#REF!+#REF!+#REF!</f>
        <v>#REF!</v>
      </c>
      <c r="G4" s="81" t="e">
        <f>#REF!+G8+#REF!+#REF!+#REF!</f>
        <v>#REF!</v>
      </c>
      <c r="H4" s="81">
        <f>H8</f>
        <v>4930000</v>
      </c>
      <c r="I4" s="81">
        <f aca="true" t="shared" si="0" ref="I4:W4">I8</f>
        <v>4907133.74</v>
      </c>
      <c r="J4" s="81">
        <f t="shared" si="0"/>
        <v>11250000</v>
      </c>
      <c r="K4" s="81">
        <f t="shared" si="0"/>
        <v>12136000</v>
      </c>
      <c r="L4" s="81">
        <f t="shared" si="0"/>
        <v>13467000</v>
      </c>
      <c r="M4" s="81">
        <f t="shared" si="0"/>
        <v>0</v>
      </c>
      <c r="N4" s="81">
        <f t="shared" si="0"/>
        <v>0</v>
      </c>
      <c r="O4" s="81">
        <f t="shared" si="0"/>
        <v>11250000</v>
      </c>
      <c r="P4" s="81">
        <f t="shared" si="0"/>
        <v>694719.29</v>
      </c>
      <c r="Q4" s="81">
        <f t="shared" si="0"/>
        <v>0</v>
      </c>
      <c r="R4" s="81">
        <f t="shared" si="0"/>
        <v>12136000</v>
      </c>
      <c r="S4" s="81">
        <f t="shared" si="0"/>
        <v>0</v>
      </c>
      <c r="T4" s="81">
        <f t="shared" si="0"/>
        <v>13467000</v>
      </c>
      <c r="U4" s="81">
        <f t="shared" si="0"/>
        <v>0</v>
      </c>
      <c r="V4" s="81">
        <f t="shared" si="0"/>
        <v>13467000</v>
      </c>
      <c r="W4" s="81">
        <f t="shared" si="0"/>
        <v>0</v>
      </c>
    </row>
    <row r="5" spans="1:23" ht="15" hidden="1">
      <c r="A5" s="23" t="s">
        <v>70</v>
      </c>
      <c r="B5" s="25" t="s">
        <v>66</v>
      </c>
      <c r="C5" s="24">
        <f aca="true" t="shared" si="1" ref="C5:W6">C6</f>
        <v>0</v>
      </c>
      <c r="D5" s="24">
        <f>D6</f>
        <v>0</v>
      </c>
      <c r="E5" s="24">
        <f t="shared" si="1"/>
        <v>0</v>
      </c>
      <c r="F5" s="24">
        <f t="shared" si="1"/>
        <v>0</v>
      </c>
      <c r="G5" s="24">
        <f t="shared" si="1"/>
        <v>0</v>
      </c>
      <c r="H5" s="24">
        <f t="shared" si="1"/>
        <v>0</v>
      </c>
      <c r="I5" s="24"/>
      <c r="J5" s="24"/>
      <c r="K5" s="24">
        <f t="shared" si="1"/>
        <v>0</v>
      </c>
      <c r="L5" s="24">
        <f t="shared" si="1"/>
        <v>0</v>
      </c>
      <c r="M5" s="24">
        <f t="shared" si="1"/>
        <v>0</v>
      </c>
      <c r="N5" s="24">
        <f t="shared" si="1"/>
        <v>0</v>
      </c>
      <c r="O5" s="24">
        <f aca="true" t="shared" si="2" ref="O5:O23">J5+M5-N5</f>
        <v>0</v>
      </c>
      <c r="P5" s="24">
        <f t="shared" si="1"/>
        <v>0</v>
      </c>
      <c r="Q5" s="24">
        <f t="shared" si="1"/>
        <v>0</v>
      </c>
      <c r="R5" s="24">
        <f t="shared" si="1"/>
        <v>0</v>
      </c>
      <c r="S5" s="24">
        <f t="shared" si="1"/>
        <v>0</v>
      </c>
      <c r="T5" s="24">
        <f t="shared" si="1"/>
        <v>0</v>
      </c>
      <c r="U5" s="24">
        <f t="shared" si="1"/>
        <v>0</v>
      </c>
      <c r="V5" s="24">
        <f t="shared" si="1"/>
        <v>0</v>
      </c>
      <c r="W5" s="24">
        <f t="shared" si="1"/>
        <v>0</v>
      </c>
    </row>
    <row r="6" spans="1:23" ht="15" hidden="1">
      <c r="A6" s="5" t="s">
        <v>71</v>
      </c>
      <c r="B6" s="16" t="s">
        <v>67</v>
      </c>
      <c r="C6" s="12">
        <f t="shared" si="1"/>
        <v>0</v>
      </c>
      <c r="D6" s="12">
        <f>D7</f>
        <v>0</v>
      </c>
      <c r="E6" s="12">
        <f t="shared" si="1"/>
        <v>0</v>
      </c>
      <c r="F6" s="12">
        <f t="shared" si="1"/>
        <v>0</v>
      </c>
      <c r="G6" s="12">
        <f t="shared" si="1"/>
        <v>0</v>
      </c>
      <c r="H6" s="12">
        <f t="shared" si="1"/>
        <v>0</v>
      </c>
      <c r="I6" s="12"/>
      <c r="J6" s="12"/>
      <c r="K6" s="12">
        <f t="shared" si="1"/>
        <v>0</v>
      </c>
      <c r="L6" s="12">
        <f t="shared" si="1"/>
        <v>0</v>
      </c>
      <c r="M6" s="12">
        <f t="shared" si="1"/>
        <v>0</v>
      </c>
      <c r="N6" s="12">
        <f t="shared" si="1"/>
        <v>0</v>
      </c>
      <c r="O6" s="12">
        <f t="shared" si="2"/>
        <v>0</v>
      </c>
      <c r="P6" s="12">
        <f t="shared" si="1"/>
        <v>0</v>
      </c>
      <c r="Q6" s="12">
        <f t="shared" si="1"/>
        <v>0</v>
      </c>
      <c r="R6" s="12">
        <f t="shared" si="1"/>
        <v>0</v>
      </c>
      <c r="S6" s="12">
        <f t="shared" si="1"/>
        <v>0</v>
      </c>
      <c r="T6" s="12">
        <f t="shared" si="1"/>
        <v>0</v>
      </c>
      <c r="U6" s="12">
        <f t="shared" si="1"/>
        <v>0</v>
      </c>
      <c r="V6" s="12">
        <f t="shared" si="1"/>
        <v>0</v>
      </c>
      <c r="W6" s="12">
        <f t="shared" si="1"/>
        <v>0</v>
      </c>
    </row>
    <row r="7" spans="1:23" ht="15" hidden="1">
      <c r="A7" s="2" t="s">
        <v>7</v>
      </c>
      <c r="B7" s="13" t="s">
        <v>108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>
        <v>0</v>
      </c>
      <c r="L7" s="9">
        <v>0</v>
      </c>
      <c r="M7" s="20">
        <v>0</v>
      </c>
      <c r="N7" s="20">
        <v>0</v>
      </c>
      <c r="O7" s="20">
        <f t="shared" si="2"/>
        <v>0</v>
      </c>
      <c r="P7" s="9">
        <v>0</v>
      </c>
      <c r="Q7" s="20">
        <v>0</v>
      </c>
      <c r="R7" s="9">
        <v>0</v>
      </c>
      <c r="S7" s="20">
        <v>0</v>
      </c>
      <c r="T7" s="9">
        <v>0</v>
      </c>
      <c r="U7" s="20">
        <v>0</v>
      </c>
      <c r="V7" s="20">
        <v>0</v>
      </c>
      <c r="W7" s="20">
        <v>0</v>
      </c>
    </row>
    <row r="8" spans="1:23" ht="15">
      <c r="A8" s="17" t="s">
        <v>72</v>
      </c>
      <c r="B8" s="18" t="s">
        <v>82</v>
      </c>
      <c r="C8" s="19" t="e">
        <f>#REF!+#REF!+#REF!+#REF!+C9+#REF!+#REF!+#REF!</f>
        <v>#REF!</v>
      </c>
      <c r="D8" s="19">
        <f aca="true" t="shared" si="3" ref="D8:W8">D9+D24</f>
        <v>1100000</v>
      </c>
      <c r="E8" s="19">
        <f t="shared" si="3"/>
        <v>1298794.7699999998</v>
      </c>
      <c r="F8" s="19">
        <f t="shared" si="3"/>
        <v>2450000</v>
      </c>
      <c r="G8" s="19">
        <f t="shared" si="3"/>
        <v>3171638.49</v>
      </c>
      <c r="H8" s="19">
        <f t="shared" si="3"/>
        <v>4930000</v>
      </c>
      <c r="I8" s="19">
        <f t="shared" si="3"/>
        <v>4907133.74</v>
      </c>
      <c r="J8" s="19">
        <f t="shared" si="3"/>
        <v>11250000</v>
      </c>
      <c r="K8" s="19">
        <f t="shared" si="3"/>
        <v>12136000</v>
      </c>
      <c r="L8" s="19">
        <f t="shared" si="3"/>
        <v>13467000</v>
      </c>
      <c r="M8" s="19">
        <f t="shared" si="3"/>
        <v>0</v>
      </c>
      <c r="N8" s="19">
        <f t="shared" si="3"/>
        <v>0</v>
      </c>
      <c r="O8" s="19">
        <f t="shared" si="2"/>
        <v>11250000</v>
      </c>
      <c r="P8" s="19">
        <f t="shared" si="3"/>
        <v>694719.29</v>
      </c>
      <c r="Q8" s="19">
        <f t="shared" si="3"/>
        <v>0</v>
      </c>
      <c r="R8" s="19">
        <f t="shared" si="3"/>
        <v>12136000</v>
      </c>
      <c r="S8" s="19">
        <f t="shared" si="3"/>
        <v>0</v>
      </c>
      <c r="T8" s="19">
        <f t="shared" si="3"/>
        <v>13467000</v>
      </c>
      <c r="U8" s="19">
        <f t="shared" si="3"/>
        <v>0</v>
      </c>
      <c r="V8" s="19">
        <f t="shared" si="3"/>
        <v>13467000</v>
      </c>
      <c r="W8" s="19">
        <f t="shared" si="3"/>
        <v>0</v>
      </c>
    </row>
    <row r="9" spans="1:23" ht="15">
      <c r="A9" s="4" t="s">
        <v>19</v>
      </c>
      <c r="B9" s="15" t="s">
        <v>85</v>
      </c>
      <c r="C9" s="11">
        <f>C10</f>
        <v>270715.07</v>
      </c>
      <c r="D9" s="11">
        <f aca="true" t="shared" si="4" ref="D9:W10">D10</f>
        <v>400000</v>
      </c>
      <c r="E9" s="11">
        <f>E10</f>
        <v>350133.42</v>
      </c>
      <c r="F9" s="11">
        <f t="shared" si="4"/>
        <v>450000</v>
      </c>
      <c r="G9" s="11">
        <f t="shared" si="4"/>
        <v>449780.32999999996</v>
      </c>
      <c r="H9" s="11">
        <f t="shared" si="4"/>
        <v>750000</v>
      </c>
      <c r="I9" s="11">
        <f t="shared" si="4"/>
        <v>293967.26</v>
      </c>
      <c r="J9" s="11">
        <f t="shared" si="4"/>
        <v>1500000</v>
      </c>
      <c r="K9" s="11">
        <f t="shared" si="4"/>
        <v>1696000</v>
      </c>
      <c r="L9" s="11">
        <f t="shared" si="4"/>
        <v>1884000</v>
      </c>
      <c r="M9" s="11">
        <f t="shared" si="4"/>
        <v>0</v>
      </c>
      <c r="N9" s="11">
        <f t="shared" si="4"/>
        <v>0</v>
      </c>
      <c r="O9" s="11">
        <f t="shared" si="2"/>
        <v>1500000</v>
      </c>
      <c r="P9" s="11">
        <f t="shared" si="4"/>
        <v>117961.67</v>
      </c>
      <c r="Q9" s="11">
        <f t="shared" si="4"/>
        <v>0</v>
      </c>
      <c r="R9" s="11">
        <f t="shared" si="4"/>
        <v>1696000</v>
      </c>
      <c r="S9" s="11">
        <f t="shared" si="4"/>
        <v>0</v>
      </c>
      <c r="T9" s="11">
        <f t="shared" si="4"/>
        <v>1884000</v>
      </c>
      <c r="U9" s="11">
        <f t="shared" si="4"/>
        <v>0</v>
      </c>
      <c r="V9" s="11">
        <f t="shared" si="4"/>
        <v>1884000</v>
      </c>
      <c r="W9" s="11">
        <f t="shared" si="4"/>
        <v>0</v>
      </c>
    </row>
    <row r="10" spans="1:23" ht="15">
      <c r="A10" s="23" t="s">
        <v>18</v>
      </c>
      <c r="B10" s="25" t="s">
        <v>55</v>
      </c>
      <c r="C10" s="24">
        <f>C11</f>
        <v>270715.07</v>
      </c>
      <c r="D10" s="24">
        <f t="shared" si="4"/>
        <v>400000</v>
      </c>
      <c r="E10" s="24">
        <f>E11</f>
        <v>350133.42</v>
      </c>
      <c r="F10" s="24">
        <f t="shared" si="4"/>
        <v>450000</v>
      </c>
      <c r="G10" s="24">
        <f t="shared" si="4"/>
        <v>449780.32999999996</v>
      </c>
      <c r="H10" s="24">
        <f t="shared" si="4"/>
        <v>750000</v>
      </c>
      <c r="I10" s="24">
        <f t="shared" si="4"/>
        <v>293967.26</v>
      </c>
      <c r="J10" s="24">
        <f t="shared" si="4"/>
        <v>1500000</v>
      </c>
      <c r="K10" s="24">
        <f t="shared" si="4"/>
        <v>1696000</v>
      </c>
      <c r="L10" s="24">
        <f t="shared" si="4"/>
        <v>1884000</v>
      </c>
      <c r="M10" s="24">
        <f t="shared" si="4"/>
        <v>0</v>
      </c>
      <c r="N10" s="24">
        <f t="shared" si="4"/>
        <v>0</v>
      </c>
      <c r="O10" s="24">
        <f t="shared" si="2"/>
        <v>1500000</v>
      </c>
      <c r="P10" s="24">
        <f t="shared" si="4"/>
        <v>117961.67</v>
      </c>
      <c r="Q10" s="24">
        <f t="shared" si="4"/>
        <v>0</v>
      </c>
      <c r="R10" s="24">
        <v>1696000</v>
      </c>
      <c r="S10" s="24">
        <f t="shared" si="4"/>
        <v>0</v>
      </c>
      <c r="T10" s="24">
        <v>1884000</v>
      </c>
      <c r="U10" s="24">
        <f t="shared" si="4"/>
        <v>0</v>
      </c>
      <c r="V10" s="24">
        <v>1884000</v>
      </c>
      <c r="W10" s="24">
        <v>0</v>
      </c>
    </row>
    <row r="11" spans="1:23" ht="15">
      <c r="A11" s="5" t="s">
        <v>87</v>
      </c>
      <c r="B11" s="16" t="s">
        <v>88</v>
      </c>
      <c r="C11" s="12">
        <f aca="true" t="shared" si="5" ref="C11:W11">SUM(C12:C23)</f>
        <v>270715.07</v>
      </c>
      <c r="D11" s="12">
        <f t="shared" si="5"/>
        <v>400000</v>
      </c>
      <c r="E11" s="12">
        <f t="shared" si="5"/>
        <v>350133.42</v>
      </c>
      <c r="F11" s="12">
        <f t="shared" si="5"/>
        <v>450000</v>
      </c>
      <c r="G11" s="12">
        <f t="shared" si="5"/>
        <v>449780.32999999996</v>
      </c>
      <c r="H11" s="12">
        <f t="shared" si="5"/>
        <v>750000</v>
      </c>
      <c r="I11" s="12">
        <f t="shared" si="5"/>
        <v>293967.26</v>
      </c>
      <c r="J11" s="12">
        <f t="shared" si="5"/>
        <v>1500000</v>
      </c>
      <c r="K11" s="12">
        <f t="shared" si="5"/>
        <v>1696000</v>
      </c>
      <c r="L11" s="12">
        <f t="shared" si="5"/>
        <v>1884000</v>
      </c>
      <c r="M11" s="12">
        <f t="shared" si="5"/>
        <v>0</v>
      </c>
      <c r="N11" s="12">
        <f t="shared" si="5"/>
        <v>0</v>
      </c>
      <c r="O11" s="12">
        <f t="shared" si="2"/>
        <v>1500000</v>
      </c>
      <c r="P11" s="12">
        <f t="shared" si="5"/>
        <v>117961.67</v>
      </c>
      <c r="Q11" s="12">
        <f t="shared" si="5"/>
        <v>0</v>
      </c>
      <c r="R11" s="12">
        <f t="shared" si="5"/>
        <v>0</v>
      </c>
      <c r="S11" s="12">
        <f t="shared" si="5"/>
        <v>0</v>
      </c>
      <c r="T11" s="12">
        <f t="shared" si="5"/>
        <v>0</v>
      </c>
      <c r="U11" s="12">
        <f t="shared" si="5"/>
        <v>0</v>
      </c>
      <c r="V11" s="12">
        <f t="shared" si="5"/>
        <v>0</v>
      </c>
      <c r="W11" s="12">
        <f t="shared" si="5"/>
        <v>0</v>
      </c>
    </row>
    <row r="12" spans="1:23" ht="15">
      <c r="A12" s="1" t="s">
        <v>212</v>
      </c>
      <c r="B12" s="2" t="s">
        <v>160</v>
      </c>
      <c r="C12" s="9">
        <v>131480.15</v>
      </c>
      <c r="D12" s="20">
        <v>151000</v>
      </c>
      <c r="E12" s="9">
        <v>232526.98</v>
      </c>
      <c r="F12" s="20">
        <v>200000</v>
      </c>
      <c r="G12" s="9">
        <v>273778.53</v>
      </c>
      <c r="H12" s="20">
        <v>300000</v>
      </c>
      <c r="I12" s="20">
        <v>166710.66</v>
      </c>
      <c r="J12" s="20">
        <v>600000</v>
      </c>
      <c r="K12" s="20">
        <v>796000</v>
      </c>
      <c r="L12" s="20">
        <v>884000</v>
      </c>
      <c r="M12" s="20"/>
      <c r="N12" s="20"/>
      <c r="O12" s="20">
        <f t="shared" si="2"/>
        <v>600000</v>
      </c>
      <c r="P12" s="9">
        <v>48409.5</v>
      </c>
      <c r="Q12" s="20">
        <v>0</v>
      </c>
      <c r="R12" s="20"/>
      <c r="S12" s="20"/>
      <c r="T12" s="20"/>
      <c r="U12" s="20"/>
      <c r="V12" s="20"/>
      <c r="W12" s="20"/>
    </row>
    <row r="13" spans="1:23" ht="15">
      <c r="A13" s="2" t="s">
        <v>20</v>
      </c>
      <c r="B13" s="13" t="s">
        <v>164</v>
      </c>
      <c r="C13" s="9">
        <v>35195.76</v>
      </c>
      <c r="D13" s="20">
        <v>50000</v>
      </c>
      <c r="E13" s="9">
        <v>56376.83</v>
      </c>
      <c r="F13" s="20"/>
      <c r="G13" s="9">
        <v>84613.6</v>
      </c>
      <c r="H13" s="20"/>
      <c r="I13" s="20">
        <v>3245</v>
      </c>
      <c r="J13" s="20"/>
      <c r="K13" s="20"/>
      <c r="L13" s="20"/>
      <c r="M13" s="20"/>
      <c r="N13" s="20"/>
      <c r="O13" s="20">
        <f t="shared" si="2"/>
        <v>0</v>
      </c>
      <c r="P13" s="9"/>
      <c r="Q13" s="20">
        <v>0</v>
      </c>
      <c r="R13" s="20"/>
      <c r="S13" s="20"/>
      <c r="T13" s="20"/>
      <c r="U13" s="20"/>
      <c r="V13" s="20"/>
      <c r="W13" s="20"/>
    </row>
    <row r="14" spans="1:23" ht="15">
      <c r="A14" s="2" t="s">
        <v>278</v>
      </c>
      <c r="B14" s="13" t="s">
        <v>110</v>
      </c>
      <c r="C14" s="9"/>
      <c r="D14" s="20"/>
      <c r="E14" s="9"/>
      <c r="F14" s="20"/>
      <c r="G14" s="9"/>
      <c r="H14" s="20"/>
      <c r="I14" s="20"/>
      <c r="J14" s="20"/>
      <c r="K14" s="20"/>
      <c r="L14" s="20"/>
      <c r="M14" s="20"/>
      <c r="N14" s="20"/>
      <c r="O14" s="20">
        <f t="shared" si="2"/>
        <v>0</v>
      </c>
      <c r="P14" s="9"/>
      <c r="Q14" s="20"/>
      <c r="R14" s="20"/>
      <c r="S14" s="20"/>
      <c r="T14" s="20"/>
      <c r="U14" s="20"/>
      <c r="V14" s="20"/>
      <c r="W14" s="20"/>
    </row>
    <row r="15" spans="1:23" ht="15">
      <c r="A15" s="2" t="s">
        <v>21</v>
      </c>
      <c r="B15" s="13" t="s">
        <v>22</v>
      </c>
      <c r="C15" s="9">
        <v>0</v>
      </c>
      <c r="D15" s="20">
        <v>0</v>
      </c>
      <c r="E15" s="9"/>
      <c r="F15" s="20"/>
      <c r="G15" s="9"/>
      <c r="H15" s="20"/>
      <c r="I15" s="20"/>
      <c r="J15" s="20"/>
      <c r="K15" s="20"/>
      <c r="L15" s="20"/>
      <c r="M15" s="20"/>
      <c r="N15" s="20"/>
      <c r="O15" s="20">
        <f t="shared" si="2"/>
        <v>0</v>
      </c>
      <c r="P15" s="9"/>
      <c r="Q15" s="20">
        <v>0</v>
      </c>
      <c r="R15" s="20"/>
      <c r="S15" s="20"/>
      <c r="T15" s="20"/>
      <c r="U15" s="20"/>
      <c r="V15" s="20"/>
      <c r="W15" s="20"/>
    </row>
    <row r="16" spans="1:23" ht="15">
      <c r="A16" s="2" t="s">
        <v>223</v>
      </c>
      <c r="B16" s="26" t="s">
        <v>114</v>
      </c>
      <c r="C16" s="9"/>
      <c r="D16" s="20"/>
      <c r="E16" s="9">
        <v>4554.8</v>
      </c>
      <c r="F16" s="20"/>
      <c r="G16" s="9"/>
      <c r="H16" s="20"/>
      <c r="I16" s="20"/>
      <c r="J16" s="20"/>
      <c r="K16" s="20"/>
      <c r="L16" s="20"/>
      <c r="M16" s="20"/>
      <c r="N16" s="20"/>
      <c r="O16" s="20">
        <f t="shared" si="2"/>
        <v>0</v>
      </c>
      <c r="P16" s="9"/>
      <c r="Q16" s="20"/>
      <c r="R16" s="20"/>
      <c r="S16" s="20"/>
      <c r="T16" s="20"/>
      <c r="U16" s="20"/>
      <c r="V16" s="20"/>
      <c r="W16" s="20"/>
    </row>
    <row r="17" spans="1:23" ht="15">
      <c r="A17" s="1" t="s">
        <v>213</v>
      </c>
      <c r="B17" s="2" t="s">
        <v>116</v>
      </c>
      <c r="C17" s="9">
        <v>0</v>
      </c>
      <c r="D17" s="20">
        <v>50000</v>
      </c>
      <c r="E17" s="9"/>
      <c r="F17" s="20">
        <v>50000</v>
      </c>
      <c r="G17" s="9"/>
      <c r="H17" s="20">
        <v>70000</v>
      </c>
      <c r="I17" s="20"/>
      <c r="J17" s="20">
        <v>300000</v>
      </c>
      <c r="K17" s="20">
        <v>300000</v>
      </c>
      <c r="L17" s="20">
        <v>400000</v>
      </c>
      <c r="M17" s="20"/>
      <c r="N17" s="20"/>
      <c r="O17" s="20">
        <f t="shared" si="2"/>
        <v>300000</v>
      </c>
      <c r="P17" s="9"/>
      <c r="Q17" s="20">
        <v>0</v>
      </c>
      <c r="R17" s="20"/>
      <c r="S17" s="20"/>
      <c r="T17" s="20"/>
      <c r="U17" s="20"/>
      <c r="V17" s="20"/>
      <c r="W17" s="20"/>
    </row>
    <row r="18" spans="1:23" ht="15">
      <c r="A18" s="2" t="s">
        <v>23</v>
      </c>
      <c r="B18" s="13" t="s">
        <v>118</v>
      </c>
      <c r="C18" s="9">
        <v>0</v>
      </c>
      <c r="D18" s="20">
        <v>0</v>
      </c>
      <c r="E18" s="9">
        <v>28615</v>
      </c>
      <c r="F18" s="20">
        <v>50000</v>
      </c>
      <c r="G18" s="9">
        <v>151.04</v>
      </c>
      <c r="H18" s="20">
        <v>70000</v>
      </c>
      <c r="I18" s="20">
        <v>5310</v>
      </c>
      <c r="J18" s="20">
        <v>200000</v>
      </c>
      <c r="K18" s="20">
        <v>200000</v>
      </c>
      <c r="L18" s="20">
        <v>200000</v>
      </c>
      <c r="M18" s="20"/>
      <c r="N18" s="20"/>
      <c r="O18" s="20">
        <f t="shared" si="2"/>
        <v>200000</v>
      </c>
      <c r="P18" s="9"/>
      <c r="Q18" s="20">
        <v>0</v>
      </c>
      <c r="R18" s="20"/>
      <c r="S18" s="20"/>
      <c r="T18" s="20"/>
      <c r="U18" s="20"/>
      <c r="V18" s="20"/>
      <c r="W18" s="20"/>
    </row>
    <row r="19" spans="1:23" ht="15">
      <c r="A19" s="2" t="s">
        <v>224</v>
      </c>
      <c r="B19" s="26" t="s">
        <v>120</v>
      </c>
      <c r="C19" s="9"/>
      <c r="D19" s="20"/>
      <c r="E19" s="9">
        <v>885</v>
      </c>
      <c r="F19" s="20"/>
      <c r="G19" s="9">
        <v>2590.8</v>
      </c>
      <c r="H19" s="20"/>
      <c r="I19" s="20"/>
      <c r="J19" s="20"/>
      <c r="K19" s="20"/>
      <c r="L19" s="20"/>
      <c r="M19" s="20"/>
      <c r="N19" s="20"/>
      <c r="O19" s="20">
        <f t="shared" si="2"/>
        <v>0</v>
      </c>
      <c r="P19" s="9"/>
      <c r="Q19" s="20"/>
      <c r="R19" s="20"/>
      <c r="S19" s="20"/>
      <c r="T19" s="20"/>
      <c r="U19" s="20"/>
      <c r="V19" s="20"/>
      <c r="W19" s="20"/>
    </row>
    <row r="20" spans="1:23" ht="15">
      <c r="A20" s="1" t="s">
        <v>214</v>
      </c>
      <c r="B20" s="2" t="s">
        <v>122</v>
      </c>
      <c r="C20" s="9">
        <v>185</v>
      </c>
      <c r="D20" s="20">
        <v>0</v>
      </c>
      <c r="E20" s="9"/>
      <c r="F20" s="20"/>
      <c r="G20" s="9"/>
      <c r="H20" s="20"/>
      <c r="I20" s="20"/>
      <c r="J20" s="20"/>
      <c r="K20" s="20"/>
      <c r="L20" s="20"/>
      <c r="M20" s="20"/>
      <c r="N20" s="20"/>
      <c r="O20" s="20">
        <f t="shared" si="2"/>
        <v>0</v>
      </c>
      <c r="P20" s="9"/>
      <c r="Q20" s="20">
        <v>0</v>
      </c>
      <c r="R20" s="20"/>
      <c r="S20" s="20"/>
      <c r="T20" s="20"/>
      <c r="U20" s="20"/>
      <c r="V20" s="20"/>
      <c r="W20" s="20"/>
    </row>
    <row r="21" spans="1:23" ht="15">
      <c r="A21" s="2" t="s">
        <v>24</v>
      </c>
      <c r="B21" s="13" t="s">
        <v>25</v>
      </c>
      <c r="C21" s="9">
        <v>0</v>
      </c>
      <c r="D21" s="20">
        <v>50000</v>
      </c>
      <c r="E21" s="9"/>
      <c r="F21" s="20">
        <v>100000</v>
      </c>
      <c r="G21" s="9"/>
      <c r="H21" s="20">
        <v>120000</v>
      </c>
      <c r="I21" s="20"/>
      <c r="J21" s="20">
        <v>200000</v>
      </c>
      <c r="K21" s="20">
        <v>200000</v>
      </c>
      <c r="L21" s="20">
        <v>200000</v>
      </c>
      <c r="M21" s="20"/>
      <c r="N21" s="20"/>
      <c r="O21" s="20">
        <f t="shared" si="2"/>
        <v>200000</v>
      </c>
      <c r="P21" s="9"/>
      <c r="Q21" s="20">
        <v>0</v>
      </c>
      <c r="R21" s="20"/>
      <c r="S21" s="20"/>
      <c r="T21" s="20"/>
      <c r="U21" s="20"/>
      <c r="V21" s="20"/>
      <c r="W21" s="20"/>
    </row>
    <row r="22" spans="1:23" ht="15">
      <c r="A22" s="2" t="s">
        <v>26</v>
      </c>
      <c r="B22" s="13" t="s">
        <v>27</v>
      </c>
      <c r="C22" s="9">
        <v>0</v>
      </c>
      <c r="D22" s="20">
        <v>49000</v>
      </c>
      <c r="E22" s="9"/>
      <c r="F22" s="20">
        <v>25000</v>
      </c>
      <c r="G22" s="9">
        <v>67850</v>
      </c>
      <c r="H22" s="20">
        <v>70000</v>
      </c>
      <c r="I22" s="20">
        <v>76491.36</v>
      </c>
      <c r="J22" s="20">
        <v>100000</v>
      </c>
      <c r="K22" s="20">
        <v>100000</v>
      </c>
      <c r="L22" s="20">
        <v>100000</v>
      </c>
      <c r="M22" s="20"/>
      <c r="N22" s="20"/>
      <c r="O22" s="20">
        <f t="shared" si="2"/>
        <v>100000</v>
      </c>
      <c r="P22" s="9">
        <v>69552.17</v>
      </c>
      <c r="Q22" s="20">
        <v>0</v>
      </c>
      <c r="R22" s="20"/>
      <c r="S22" s="20"/>
      <c r="T22" s="20"/>
      <c r="U22" s="20"/>
      <c r="V22" s="20"/>
      <c r="W22" s="20"/>
    </row>
    <row r="23" spans="1:23" ht="15.75" thickBot="1">
      <c r="A23" s="2" t="s">
        <v>28</v>
      </c>
      <c r="B23" s="14" t="s">
        <v>29</v>
      </c>
      <c r="C23" s="10">
        <v>103854.16</v>
      </c>
      <c r="D23" s="21">
        <v>50000</v>
      </c>
      <c r="E23" s="10">
        <v>27174.81</v>
      </c>
      <c r="F23" s="21">
        <v>25000</v>
      </c>
      <c r="G23" s="10">
        <v>20796.36</v>
      </c>
      <c r="H23" s="21">
        <v>120000</v>
      </c>
      <c r="I23" s="21">
        <v>42210.24</v>
      </c>
      <c r="J23" s="21">
        <v>100000</v>
      </c>
      <c r="K23" s="21">
        <v>100000</v>
      </c>
      <c r="L23" s="21">
        <v>100000</v>
      </c>
      <c r="M23" s="21"/>
      <c r="N23" s="21"/>
      <c r="O23" s="21">
        <f t="shared" si="2"/>
        <v>100000</v>
      </c>
      <c r="P23" s="10"/>
      <c r="Q23" s="20">
        <v>0</v>
      </c>
      <c r="R23" s="21"/>
      <c r="S23" s="21"/>
      <c r="T23" s="21"/>
      <c r="U23" s="21"/>
      <c r="V23" s="21"/>
      <c r="W23" s="21"/>
    </row>
    <row r="24" spans="1:23" ht="15">
      <c r="A24" s="4" t="s">
        <v>73</v>
      </c>
      <c r="B24" s="15" t="s">
        <v>47</v>
      </c>
      <c r="C24" s="11" t="e">
        <f>C25+#REF!+#REF!</f>
        <v>#REF!</v>
      </c>
      <c r="D24" s="11">
        <f>D25</f>
        <v>700000</v>
      </c>
      <c r="E24" s="11">
        <f aca="true" t="shared" si="6" ref="E24:W24">E25</f>
        <v>948661.3499999999</v>
      </c>
      <c r="F24" s="11">
        <f t="shared" si="6"/>
        <v>2000000</v>
      </c>
      <c r="G24" s="11">
        <f t="shared" si="6"/>
        <v>2721858.16</v>
      </c>
      <c r="H24" s="11">
        <f t="shared" si="6"/>
        <v>4180000</v>
      </c>
      <c r="I24" s="11">
        <f t="shared" si="6"/>
        <v>4613166.48</v>
      </c>
      <c r="J24" s="11">
        <f t="shared" si="6"/>
        <v>9750000</v>
      </c>
      <c r="K24" s="11">
        <f t="shared" si="6"/>
        <v>10440000</v>
      </c>
      <c r="L24" s="11">
        <f t="shared" si="6"/>
        <v>11583000</v>
      </c>
      <c r="M24" s="11">
        <f t="shared" si="6"/>
        <v>0</v>
      </c>
      <c r="N24" s="11">
        <f t="shared" si="6"/>
        <v>0</v>
      </c>
      <c r="O24" s="11">
        <f aca="true" t="shared" si="7" ref="O24:O59">J24+M24-N24</f>
        <v>9750000</v>
      </c>
      <c r="P24" s="11">
        <f t="shared" si="6"/>
        <v>576757.62</v>
      </c>
      <c r="Q24" s="11">
        <f t="shared" si="6"/>
        <v>0</v>
      </c>
      <c r="R24" s="11">
        <f t="shared" si="6"/>
        <v>10440000</v>
      </c>
      <c r="S24" s="11">
        <f t="shared" si="6"/>
        <v>0</v>
      </c>
      <c r="T24" s="11">
        <f t="shared" si="6"/>
        <v>11583000</v>
      </c>
      <c r="U24" s="11">
        <f t="shared" si="6"/>
        <v>0</v>
      </c>
      <c r="V24" s="11">
        <f t="shared" si="6"/>
        <v>11583000</v>
      </c>
      <c r="W24" s="11">
        <f t="shared" si="6"/>
        <v>0</v>
      </c>
    </row>
    <row r="25" spans="1:23" ht="15">
      <c r="A25" s="23" t="s">
        <v>74</v>
      </c>
      <c r="B25" s="25" t="s">
        <v>55</v>
      </c>
      <c r="C25" s="24">
        <f aca="true" t="shared" si="8" ref="C25:N25">C26+C45+C52+C55+C58</f>
        <v>6395456.26</v>
      </c>
      <c r="D25" s="24">
        <f t="shared" si="8"/>
        <v>700000</v>
      </c>
      <c r="E25" s="24">
        <f t="shared" si="8"/>
        <v>948661.3499999999</v>
      </c>
      <c r="F25" s="24">
        <f t="shared" si="8"/>
        <v>2000000</v>
      </c>
      <c r="G25" s="24">
        <f t="shared" si="8"/>
        <v>2721858.16</v>
      </c>
      <c r="H25" s="24">
        <f t="shared" si="8"/>
        <v>4180000</v>
      </c>
      <c r="I25" s="24">
        <f t="shared" si="8"/>
        <v>4613166.48</v>
      </c>
      <c r="J25" s="24">
        <f t="shared" si="8"/>
        <v>9750000</v>
      </c>
      <c r="K25" s="24">
        <f t="shared" si="8"/>
        <v>10440000</v>
      </c>
      <c r="L25" s="24">
        <f t="shared" si="8"/>
        <v>11583000</v>
      </c>
      <c r="M25" s="24">
        <f t="shared" si="8"/>
        <v>0</v>
      </c>
      <c r="N25" s="24">
        <f t="shared" si="8"/>
        <v>0</v>
      </c>
      <c r="O25" s="24">
        <f t="shared" si="7"/>
        <v>9750000</v>
      </c>
      <c r="P25" s="24">
        <f>P26+P45+P52+P55+P58</f>
        <v>576757.62</v>
      </c>
      <c r="Q25" s="24">
        <f>Q26+Q45+Q52+Q55+Q58</f>
        <v>0</v>
      </c>
      <c r="R25" s="24">
        <v>10440000</v>
      </c>
      <c r="S25" s="24">
        <f>S26</f>
        <v>0</v>
      </c>
      <c r="T25" s="24">
        <v>11583000</v>
      </c>
      <c r="U25" s="24">
        <f>U26</f>
        <v>0</v>
      </c>
      <c r="V25" s="24">
        <v>11583000</v>
      </c>
      <c r="W25" s="24">
        <f>W26+W45+W52+W55+W58</f>
        <v>0</v>
      </c>
    </row>
    <row r="26" spans="1:23" ht="15">
      <c r="A26" s="5" t="s">
        <v>75</v>
      </c>
      <c r="B26" s="16" t="s">
        <v>76</v>
      </c>
      <c r="C26" s="12">
        <f aca="true" t="shared" si="9" ref="C26:N26">SUM(C27:C44)</f>
        <v>6155274.99</v>
      </c>
      <c r="D26" s="12">
        <f t="shared" si="9"/>
        <v>550000</v>
      </c>
      <c r="E26" s="12">
        <f t="shared" si="9"/>
        <v>664593.2699999999</v>
      </c>
      <c r="F26" s="12">
        <f t="shared" si="9"/>
        <v>1720000</v>
      </c>
      <c r="G26" s="12">
        <f t="shared" si="9"/>
        <v>2412119.12</v>
      </c>
      <c r="H26" s="12">
        <f t="shared" si="9"/>
        <v>3400000</v>
      </c>
      <c r="I26" s="12">
        <f t="shared" si="9"/>
        <v>3893028.1300000004</v>
      </c>
      <c r="J26" s="12">
        <f t="shared" si="9"/>
        <v>8680000</v>
      </c>
      <c r="K26" s="12">
        <f t="shared" si="9"/>
        <v>9370000</v>
      </c>
      <c r="L26" s="12">
        <f t="shared" si="9"/>
        <v>10513000</v>
      </c>
      <c r="M26" s="12">
        <f t="shared" si="9"/>
        <v>0</v>
      </c>
      <c r="N26" s="12">
        <f t="shared" si="9"/>
        <v>0</v>
      </c>
      <c r="O26" s="12">
        <f t="shared" si="7"/>
        <v>8680000</v>
      </c>
      <c r="P26" s="12">
        <f aca="true" t="shared" si="10" ref="P26:W26">SUM(P27:P44)</f>
        <v>490377.57</v>
      </c>
      <c r="Q26" s="12">
        <f t="shared" si="10"/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  <c r="W26" s="12">
        <f t="shared" si="10"/>
        <v>0</v>
      </c>
    </row>
    <row r="27" spans="1:23" ht="15">
      <c r="A27" s="2" t="s">
        <v>159</v>
      </c>
      <c r="B27" s="13" t="s">
        <v>160</v>
      </c>
      <c r="C27" s="9">
        <v>858223.68</v>
      </c>
      <c r="D27" s="20">
        <v>20000</v>
      </c>
      <c r="E27" s="9">
        <v>103415.67</v>
      </c>
      <c r="F27" s="20">
        <v>100000</v>
      </c>
      <c r="G27" s="9">
        <v>541798.58</v>
      </c>
      <c r="H27" s="20">
        <v>180000</v>
      </c>
      <c r="I27" s="20">
        <v>680634.19</v>
      </c>
      <c r="J27" s="20">
        <v>1000000</v>
      </c>
      <c r="K27" s="20">
        <v>1000000</v>
      </c>
      <c r="L27" s="20">
        <v>1200000</v>
      </c>
      <c r="M27" s="20"/>
      <c r="N27" s="20"/>
      <c r="O27" s="20">
        <f t="shared" si="7"/>
        <v>1000000</v>
      </c>
      <c r="P27" s="9">
        <v>26146.59</v>
      </c>
      <c r="Q27" s="20">
        <v>0</v>
      </c>
      <c r="R27" s="20"/>
      <c r="S27" s="20"/>
      <c r="T27" s="20"/>
      <c r="U27" s="20"/>
      <c r="V27" s="20"/>
      <c r="W27" s="20">
        <v>0</v>
      </c>
    </row>
    <row r="28" spans="1:23" ht="15">
      <c r="A28" s="2" t="s">
        <v>161</v>
      </c>
      <c r="B28" s="13" t="s">
        <v>162</v>
      </c>
      <c r="C28" s="9">
        <v>958906.66</v>
      </c>
      <c r="D28" s="20">
        <v>150000</v>
      </c>
      <c r="E28" s="9">
        <v>48474.4</v>
      </c>
      <c r="F28" s="20">
        <v>50000</v>
      </c>
      <c r="G28" s="9">
        <v>50927.62</v>
      </c>
      <c r="H28" s="20">
        <v>80000</v>
      </c>
      <c r="I28" s="20">
        <v>539208.41</v>
      </c>
      <c r="J28" s="20">
        <v>800000</v>
      </c>
      <c r="K28" s="20">
        <v>1000000</v>
      </c>
      <c r="L28" s="20">
        <v>1200000</v>
      </c>
      <c r="M28" s="20"/>
      <c r="N28" s="20"/>
      <c r="O28" s="20">
        <f t="shared" si="7"/>
        <v>800000</v>
      </c>
      <c r="P28" s="9"/>
      <c r="Q28" s="20">
        <v>0</v>
      </c>
      <c r="R28" s="20"/>
      <c r="S28" s="20"/>
      <c r="T28" s="20"/>
      <c r="U28" s="20"/>
      <c r="V28" s="20"/>
      <c r="W28" s="20">
        <v>0</v>
      </c>
    </row>
    <row r="29" spans="1:23" ht="15">
      <c r="A29" s="1" t="s">
        <v>215</v>
      </c>
      <c r="B29" s="2" t="s">
        <v>191</v>
      </c>
      <c r="C29" s="9">
        <v>1093.33</v>
      </c>
      <c r="D29" s="20">
        <v>0</v>
      </c>
      <c r="E29" s="9"/>
      <c r="F29" s="20"/>
      <c r="G29" s="9"/>
      <c r="H29" s="20"/>
      <c r="I29" s="20"/>
      <c r="J29" s="20"/>
      <c r="K29" s="20"/>
      <c r="L29" s="20"/>
      <c r="M29" s="20"/>
      <c r="N29" s="20"/>
      <c r="O29" s="20">
        <f t="shared" si="7"/>
        <v>0</v>
      </c>
      <c r="P29" s="9"/>
      <c r="Q29" s="20">
        <v>0</v>
      </c>
      <c r="R29" s="20"/>
      <c r="S29" s="20"/>
      <c r="T29" s="20"/>
      <c r="U29" s="20"/>
      <c r="V29" s="20"/>
      <c r="W29" s="20">
        <v>0</v>
      </c>
    </row>
    <row r="30" spans="1:23" ht="15">
      <c r="A30" s="2" t="s">
        <v>163</v>
      </c>
      <c r="B30" s="13" t="s">
        <v>164</v>
      </c>
      <c r="C30" s="9">
        <v>51464.52</v>
      </c>
      <c r="D30" s="20">
        <v>0</v>
      </c>
      <c r="E30" s="9"/>
      <c r="F30" s="20"/>
      <c r="G30" s="9">
        <v>92665.4</v>
      </c>
      <c r="H30" s="20"/>
      <c r="I30" s="20">
        <v>57812.92</v>
      </c>
      <c r="J30" s="20"/>
      <c r="K30" s="20"/>
      <c r="L30" s="20"/>
      <c r="M30" s="20"/>
      <c r="N30" s="20"/>
      <c r="O30" s="20">
        <f t="shared" si="7"/>
        <v>0</v>
      </c>
      <c r="P30" s="9">
        <v>18113</v>
      </c>
      <c r="Q30" s="20">
        <v>0</v>
      </c>
      <c r="R30" s="20"/>
      <c r="S30" s="20"/>
      <c r="T30" s="20"/>
      <c r="U30" s="20"/>
      <c r="V30" s="20"/>
      <c r="W30" s="20">
        <v>0</v>
      </c>
    </row>
    <row r="31" spans="1:23" ht="15">
      <c r="A31" s="2" t="s">
        <v>165</v>
      </c>
      <c r="B31" s="13" t="s">
        <v>110</v>
      </c>
      <c r="C31" s="9">
        <v>133354.27</v>
      </c>
      <c r="D31" s="20">
        <v>25000</v>
      </c>
      <c r="E31" s="9">
        <v>114452.73</v>
      </c>
      <c r="F31" s="20">
        <v>50000</v>
      </c>
      <c r="G31" s="9">
        <v>220289.11</v>
      </c>
      <c r="H31" s="20">
        <v>80000</v>
      </c>
      <c r="I31" s="20">
        <v>305719.48</v>
      </c>
      <c r="J31" s="20">
        <v>200000</v>
      </c>
      <c r="K31" s="20">
        <v>200000</v>
      </c>
      <c r="L31" s="20">
        <v>200000</v>
      </c>
      <c r="M31" s="20"/>
      <c r="N31" s="20"/>
      <c r="O31" s="20">
        <f t="shared" si="7"/>
        <v>200000</v>
      </c>
      <c r="P31" s="9">
        <v>72511</v>
      </c>
      <c r="Q31" s="20">
        <v>0</v>
      </c>
      <c r="R31" s="20"/>
      <c r="S31" s="20"/>
      <c r="T31" s="20"/>
      <c r="U31" s="20"/>
      <c r="V31" s="20"/>
      <c r="W31" s="20">
        <v>0</v>
      </c>
    </row>
    <row r="32" spans="1:23" ht="15">
      <c r="A32" s="2" t="s">
        <v>166</v>
      </c>
      <c r="B32" s="13" t="s">
        <v>112</v>
      </c>
      <c r="C32" s="9">
        <v>915097.76</v>
      </c>
      <c r="D32" s="20">
        <v>100000</v>
      </c>
      <c r="E32" s="9">
        <v>66934.79</v>
      </c>
      <c r="F32" s="20">
        <v>100000</v>
      </c>
      <c r="G32" s="9">
        <v>1383973.17</v>
      </c>
      <c r="H32" s="20">
        <v>1000000</v>
      </c>
      <c r="I32" s="20">
        <v>698135.12</v>
      </c>
      <c r="J32" s="20">
        <v>2000000</v>
      </c>
      <c r="K32" s="20">
        <v>2500000</v>
      </c>
      <c r="L32" s="20">
        <v>2700000</v>
      </c>
      <c r="M32" s="20"/>
      <c r="N32" s="20"/>
      <c r="O32" s="20">
        <f t="shared" si="7"/>
        <v>2000000</v>
      </c>
      <c r="P32" s="9">
        <v>223026.73</v>
      </c>
      <c r="Q32" s="20">
        <v>0</v>
      </c>
      <c r="R32" s="20"/>
      <c r="S32" s="20"/>
      <c r="T32" s="20"/>
      <c r="U32" s="20"/>
      <c r="V32" s="20"/>
      <c r="W32" s="20">
        <v>0</v>
      </c>
    </row>
    <row r="33" spans="1:23" ht="15">
      <c r="A33" s="2" t="s">
        <v>167</v>
      </c>
      <c r="B33" s="13" t="s">
        <v>114</v>
      </c>
      <c r="C33" s="9">
        <v>1279886.81</v>
      </c>
      <c r="D33" s="20">
        <v>200000</v>
      </c>
      <c r="E33" s="9">
        <v>80075.98</v>
      </c>
      <c r="F33" s="20">
        <v>1200000</v>
      </c>
      <c r="G33" s="9">
        <v>110488.24</v>
      </c>
      <c r="H33" s="20">
        <v>1700000</v>
      </c>
      <c r="I33" s="20">
        <v>827574.07</v>
      </c>
      <c r="J33" s="20">
        <v>4000000</v>
      </c>
      <c r="K33" s="20">
        <v>4000000</v>
      </c>
      <c r="L33" s="20">
        <v>4500000</v>
      </c>
      <c r="M33" s="20"/>
      <c r="N33" s="20"/>
      <c r="O33" s="20">
        <f t="shared" si="7"/>
        <v>4000000</v>
      </c>
      <c r="P33" s="9"/>
      <c r="Q33" s="20">
        <v>0</v>
      </c>
      <c r="R33" s="20"/>
      <c r="S33" s="20"/>
      <c r="T33" s="20"/>
      <c r="U33" s="20"/>
      <c r="V33" s="20"/>
      <c r="W33" s="20">
        <v>0</v>
      </c>
    </row>
    <row r="34" spans="1:23" ht="15">
      <c r="A34" s="2" t="s">
        <v>168</v>
      </c>
      <c r="B34" s="13" t="s">
        <v>116</v>
      </c>
      <c r="C34" s="9">
        <v>183655.2</v>
      </c>
      <c r="D34" s="20">
        <v>20000</v>
      </c>
      <c r="E34" s="9">
        <v>31565</v>
      </c>
      <c r="F34" s="20">
        <v>100000</v>
      </c>
      <c r="G34" s="9">
        <v>11977</v>
      </c>
      <c r="H34" s="20">
        <v>160000</v>
      </c>
      <c r="I34" s="20"/>
      <c r="J34" s="20">
        <v>200000</v>
      </c>
      <c r="K34" s="20">
        <v>200000</v>
      </c>
      <c r="L34" s="20">
        <v>200000</v>
      </c>
      <c r="M34" s="20"/>
      <c r="N34" s="20"/>
      <c r="O34" s="20">
        <f t="shared" si="7"/>
        <v>200000</v>
      </c>
      <c r="P34" s="9"/>
      <c r="Q34" s="20">
        <v>0</v>
      </c>
      <c r="R34" s="20"/>
      <c r="S34" s="20"/>
      <c r="T34" s="20"/>
      <c r="U34" s="20"/>
      <c r="V34" s="20"/>
      <c r="W34" s="20">
        <v>0</v>
      </c>
    </row>
    <row r="35" spans="1:23" ht="15">
      <c r="A35" s="2" t="s">
        <v>169</v>
      </c>
      <c r="B35" s="13" t="s">
        <v>118</v>
      </c>
      <c r="C35" s="9">
        <v>1677178.5</v>
      </c>
      <c r="D35" s="20">
        <v>20000</v>
      </c>
      <c r="E35" s="9">
        <v>179519.85</v>
      </c>
      <c r="F35" s="20">
        <v>100000</v>
      </c>
      <c r="G35" s="9"/>
      <c r="H35" s="20">
        <v>160000</v>
      </c>
      <c r="I35" s="20">
        <v>770195.01</v>
      </c>
      <c r="J35" s="20">
        <v>400000</v>
      </c>
      <c r="K35" s="20">
        <v>400000</v>
      </c>
      <c r="L35" s="20">
        <v>400000</v>
      </c>
      <c r="M35" s="20"/>
      <c r="N35" s="20"/>
      <c r="O35" s="20">
        <f t="shared" si="7"/>
        <v>400000</v>
      </c>
      <c r="P35" s="9">
        <v>142320.25</v>
      </c>
      <c r="Q35" s="20">
        <v>0</v>
      </c>
      <c r="R35" s="20"/>
      <c r="S35" s="20"/>
      <c r="T35" s="20"/>
      <c r="U35" s="20"/>
      <c r="V35" s="20"/>
      <c r="W35" s="20">
        <v>0</v>
      </c>
    </row>
    <row r="36" spans="1:23" ht="15">
      <c r="A36" s="2" t="s">
        <v>170</v>
      </c>
      <c r="B36" s="13" t="s">
        <v>171</v>
      </c>
      <c r="C36" s="9">
        <v>49214.26</v>
      </c>
      <c r="D36" s="20">
        <v>5000</v>
      </c>
      <c r="E36" s="9"/>
      <c r="F36" s="20">
        <v>20000</v>
      </c>
      <c r="G36" s="9"/>
      <c r="H36" s="20">
        <v>40000</v>
      </c>
      <c r="I36" s="20"/>
      <c r="J36" s="20">
        <v>60000</v>
      </c>
      <c r="K36" s="20">
        <v>50000</v>
      </c>
      <c r="L36" s="20">
        <v>70000</v>
      </c>
      <c r="M36" s="20"/>
      <c r="N36" s="20"/>
      <c r="O36" s="20">
        <f t="shared" si="7"/>
        <v>60000</v>
      </c>
      <c r="P36" s="9">
        <v>8260</v>
      </c>
      <c r="Q36" s="20">
        <v>0</v>
      </c>
      <c r="R36" s="20"/>
      <c r="S36" s="20"/>
      <c r="T36" s="20"/>
      <c r="U36" s="20"/>
      <c r="V36" s="20"/>
      <c r="W36" s="20">
        <v>0</v>
      </c>
    </row>
    <row r="37" spans="1:23" ht="15">
      <c r="A37" s="2" t="s">
        <v>172</v>
      </c>
      <c r="B37" s="13" t="s">
        <v>120</v>
      </c>
      <c r="C37" s="9">
        <v>0</v>
      </c>
      <c r="D37" s="20">
        <v>0</v>
      </c>
      <c r="E37" s="9"/>
      <c r="F37" s="20"/>
      <c r="G37" s="9"/>
      <c r="H37" s="20"/>
      <c r="I37" s="20">
        <v>9958.94</v>
      </c>
      <c r="J37" s="20"/>
      <c r="K37" s="20"/>
      <c r="L37" s="20"/>
      <c r="M37" s="20"/>
      <c r="N37" s="20"/>
      <c r="O37" s="20">
        <f t="shared" si="7"/>
        <v>0</v>
      </c>
      <c r="P37" s="9"/>
      <c r="Q37" s="20">
        <v>0</v>
      </c>
      <c r="R37" s="20"/>
      <c r="S37" s="20"/>
      <c r="T37" s="20"/>
      <c r="U37" s="20"/>
      <c r="V37" s="20"/>
      <c r="W37" s="20">
        <v>0</v>
      </c>
    </row>
    <row r="38" spans="1:23" ht="15">
      <c r="A38" s="1" t="s">
        <v>216</v>
      </c>
      <c r="B38" s="2" t="s">
        <v>217</v>
      </c>
      <c r="C38" s="9">
        <v>47200</v>
      </c>
      <c r="D38" s="20">
        <v>5000</v>
      </c>
      <c r="E38" s="9"/>
      <c r="F38" s="20"/>
      <c r="G38" s="9"/>
      <c r="H38" s="20"/>
      <c r="I38" s="20"/>
      <c r="J38" s="20">
        <v>20000</v>
      </c>
      <c r="K38" s="20">
        <v>20000</v>
      </c>
      <c r="L38" s="20">
        <v>43000</v>
      </c>
      <c r="M38" s="20"/>
      <c r="N38" s="20"/>
      <c r="O38" s="20">
        <f t="shared" si="7"/>
        <v>20000</v>
      </c>
      <c r="P38" s="9"/>
      <c r="Q38" s="20">
        <v>0</v>
      </c>
      <c r="R38" s="20"/>
      <c r="S38" s="20"/>
      <c r="T38" s="20"/>
      <c r="U38" s="20"/>
      <c r="V38" s="20"/>
      <c r="W38" s="20">
        <v>0</v>
      </c>
    </row>
    <row r="39" spans="1:23" ht="15">
      <c r="A39" s="2" t="s">
        <v>173</v>
      </c>
      <c r="B39" s="13" t="s">
        <v>122</v>
      </c>
      <c r="C39" s="9">
        <v>0</v>
      </c>
      <c r="D39" s="20">
        <v>0</v>
      </c>
      <c r="E39" s="9"/>
      <c r="F39" s="20"/>
      <c r="G39" s="9"/>
      <c r="H39" s="20"/>
      <c r="I39" s="20"/>
      <c r="J39" s="20"/>
      <c r="K39" s="20"/>
      <c r="L39" s="20"/>
      <c r="M39" s="20"/>
      <c r="N39" s="20"/>
      <c r="O39" s="20">
        <f t="shared" si="7"/>
        <v>0</v>
      </c>
      <c r="P39" s="9"/>
      <c r="Q39" s="20">
        <v>0</v>
      </c>
      <c r="R39" s="20"/>
      <c r="S39" s="20"/>
      <c r="T39" s="20"/>
      <c r="U39" s="20"/>
      <c r="V39" s="20"/>
      <c r="W39" s="20">
        <v>0</v>
      </c>
    </row>
    <row r="40" spans="1:23" ht="15">
      <c r="A40" s="2" t="s">
        <v>348</v>
      </c>
      <c r="B40" s="13" t="s">
        <v>349</v>
      </c>
      <c r="C40" s="9"/>
      <c r="D40" s="20"/>
      <c r="E40" s="9"/>
      <c r="F40" s="20"/>
      <c r="G40" s="9"/>
      <c r="H40" s="20"/>
      <c r="I40" s="20">
        <v>3789.99</v>
      </c>
      <c r="J40" s="20"/>
      <c r="K40" s="20"/>
      <c r="L40" s="20"/>
      <c r="M40" s="20"/>
      <c r="N40" s="20"/>
      <c r="O40" s="20"/>
      <c r="P40" s="9"/>
      <c r="Q40" s="20"/>
      <c r="R40" s="20"/>
      <c r="S40" s="20"/>
      <c r="T40" s="20"/>
      <c r="U40" s="20"/>
      <c r="V40" s="20"/>
      <c r="W40" s="20"/>
    </row>
    <row r="41" spans="1:23" ht="15">
      <c r="A41" s="2" t="s">
        <v>174</v>
      </c>
      <c r="B41" s="13" t="s">
        <v>175</v>
      </c>
      <c r="C41" s="9">
        <v>0</v>
      </c>
      <c r="D41" s="20">
        <v>0</v>
      </c>
      <c r="E41" s="9"/>
      <c r="F41" s="20"/>
      <c r="G41" s="9"/>
      <c r="H41" s="20"/>
      <c r="I41" s="20"/>
      <c r="J41" s="20"/>
      <c r="K41" s="20"/>
      <c r="L41" s="20"/>
      <c r="M41" s="20"/>
      <c r="N41" s="20"/>
      <c r="O41" s="20">
        <f t="shared" si="7"/>
        <v>0</v>
      </c>
      <c r="P41" s="9"/>
      <c r="Q41" s="20">
        <v>0</v>
      </c>
      <c r="R41" s="20"/>
      <c r="S41" s="20"/>
      <c r="T41" s="20"/>
      <c r="U41" s="20"/>
      <c r="V41" s="20"/>
      <c r="W41" s="20">
        <v>0</v>
      </c>
    </row>
    <row r="42" spans="1:23" ht="15">
      <c r="A42" s="1" t="s">
        <v>218</v>
      </c>
      <c r="B42" s="2" t="s">
        <v>124</v>
      </c>
      <c r="C42" s="9">
        <v>0</v>
      </c>
      <c r="D42" s="20">
        <v>5000</v>
      </c>
      <c r="E42" s="9">
        <v>40154.85</v>
      </c>
      <c r="F42" s="20"/>
      <c r="G42" s="9"/>
      <c r="H42" s="20"/>
      <c r="I42" s="20"/>
      <c r="J42" s="20"/>
      <c r="K42" s="20"/>
      <c r="L42" s="20"/>
      <c r="M42" s="20"/>
      <c r="N42" s="20"/>
      <c r="O42" s="20">
        <f t="shared" si="7"/>
        <v>0</v>
      </c>
      <c r="P42" s="9"/>
      <c r="Q42" s="20">
        <v>0</v>
      </c>
      <c r="R42" s="20"/>
      <c r="S42" s="20"/>
      <c r="T42" s="20"/>
      <c r="U42" s="20"/>
      <c r="V42" s="20"/>
      <c r="W42" s="20">
        <v>0</v>
      </c>
    </row>
    <row r="43" spans="1:23" ht="15">
      <c r="A43" s="2" t="s">
        <v>176</v>
      </c>
      <c r="B43" s="13" t="s">
        <v>126</v>
      </c>
      <c r="C43" s="9">
        <v>0</v>
      </c>
      <c r="D43" s="20">
        <v>0</v>
      </c>
      <c r="E43" s="9"/>
      <c r="F43" s="20"/>
      <c r="G43" s="9"/>
      <c r="H43" s="20"/>
      <c r="I43" s="20"/>
      <c r="J43" s="20"/>
      <c r="K43" s="20"/>
      <c r="L43" s="20"/>
      <c r="M43" s="20"/>
      <c r="N43" s="20"/>
      <c r="O43" s="20">
        <f t="shared" si="7"/>
        <v>0</v>
      </c>
      <c r="P43" s="9"/>
      <c r="Q43" s="20">
        <v>0</v>
      </c>
      <c r="R43" s="20"/>
      <c r="S43" s="20"/>
      <c r="T43" s="20"/>
      <c r="U43" s="20"/>
      <c r="V43" s="20"/>
      <c r="W43" s="20">
        <v>0</v>
      </c>
    </row>
    <row r="44" spans="1:23" ht="15">
      <c r="A44" s="2" t="s">
        <v>177</v>
      </c>
      <c r="B44" s="13" t="s">
        <v>178</v>
      </c>
      <c r="C44" s="9">
        <v>0</v>
      </c>
      <c r="D44" s="20">
        <v>0</v>
      </c>
      <c r="E44" s="9"/>
      <c r="F44" s="20"/>
      <c r="G44" s="9"/>
      <c r="H44" s="20"/>
      <c r="I44" s="20"/>
      <c r="J44" s="20"/>
      <c r="K44" s="20"/>
      <c r="L44" s="20"/>
      <c r="M44" s="20"/>
      <c r="N44" s="20"/>
      <c r="O44" s="20">
        <f t="shared" si="7"/>
        <v>0</v>
      </c>
      <c r="P44" s="9"/>
      <c r="Q44" s="20">
        <v>0</v>
      </c>
      <c r="R44" s="20"/>
      <c r="S44" s="20"/>
      <c r="T44" s="20"/>
      <c r="U44" s="20"/>
      <c r="V44" s="20"/>
      <c r="W44" s="20">
        <v>0</v>
      </c>
    </row>
    <row r="45" spans="1:23" ht="15">
      <c r="A45" s="5" t="s">
        <v>80</v>
      </c>
      <c r="B45" s="16" t="s">
        <v>58</v>
      </c>
      <c r="C45" s="12">
        <f aca="true" t="shared" si="11" ref="C45:N45">SUM(C46:C51)</f>
        <v>20000</v>
      </c>
      <c r="D45" s="12">
        <f t="shared" si="11"/>
        <v>13000</v>
      </c>
      <c r="E45" s="12">
        <f t="shared" si="11"/>
        <v>12814.4</v>
      </c>
      <c r="F45" s="12">
        <f t="shared" si="11"/>
        <v>150000</v>
      </c>
      <c r="G45" s="12">
        <f t="shared" si="11"/>
        <v>137000</v>
      </c>
      <c r="H45" s="12">
        <f t="shared" si="11"/>
        <v>300000</v>
      </c>
      <c r="I45" s="12">
        <f t="shared" si="11"/>
        <v>299999.74</v>
      </c>
      <c r="J45" s="12">
        <f t="shared" si="11"/>
        <v>520000</v>
      </c>
      <c r="K45" s="12">
        <f t="shared" si="11"/>
        <v>520000</v>
      </c>
      <c r="L45" s="12">
        <f t="shared" si="11"/>
        <v>520000</v>
      </c>
      <c r="M45" s="12">
        <f t="shared" si="11"/>
        <v>0</v>
      </c>
      <c r="N45" s="12">
        <f t="shared" si="11"/>
        <v>0</v>
      </c>
      <c r="O45" s="12">
        <f t="shared" si="7"/>
        <v>520000</v>
      </c>
      <c r="P45" s="12">
        <f aca="true" t="shared" si="12" ref="P45:W45">SUM(P46:P51)</f>
        <v>0</v>
      </c>
      <c r="Q45" s="12">
        <f t="shared" si="12"/>
        <v>0</v>
      </c>
      <c r="R45" s="12">
        <f t="shared" si="12"/>
        <v>0</v>
      </c>
      <c r="S45" s="12">
        <f t="shared" si="12"/>
        <v>0</v>
      </c>
      <c r="T45" s="12">
        <f t="shared" si="12"/>
        <v>0</v>
      </c>
      <c r="U45" s="12">
        <f t="shared" si="12"/>
        <v>0</v>
      </c>
      <c r="V45" s="12">
        <f t="shared" si="12"/>
        <v>0</v>
      </c>
      <c r="W45" s="12">
        <f t="shared" si="12"/>
        <v>0</v>
      </c>
    </row>
    <row r="46" spans="1:23" ht="15">
      <c r="A46" s="2" t="s">
        <v>179</v>
      </c>
      <c r="B46" s="13" t="s">
        <v>136</v>
      </c>
      <c r="C46" s="9">
        <v>0</v>
      </c>
      <c r="D46" s="20">
        <v>2000</v>
      </c>
      <c r="E46" s="9"/>
      <c r="F46" s="20">
        <v>50000</v>
      </c>
      <c r="G46" s="9"/>
      <c r="H46" s="20">
        <v>40000</v>
      </c>
      <c r="I46" s="20"/>
      <c r="J46" s="20">
        <v>100000</v>
      </c>
      <c r="K46" s="20">
        <v>100000</v>
      </c>
      <c r="L46" s="20">
        <v>100000</v>
      </c>
      <c r="M46" s="20"/>
      <c r="N46" s="20"/>
      <c r="O46" s="20">
        <f t="shared" si="7"/>
        <v>100000</v>
      </c>
      <c r="P46" s="9"/>
      <c r="Q46" s="20">
        <v>0</v>
      </c>
      <c r="R46" s="20"/>
      <c r="S46" s="20"/>
      <c r="T46" s="20"/>
      <c r="U46" s="20"/>
      <c r="V46" s="20"/>
      <c r="W46" s="20"/>
    </row>
    <row r="47" spans="1:23" ht="15">
      <c r="A47" s="2" t="s">
        <v>180</v>
      </c>
      <c r="B47" s="13" t="s">
        <v>156</v>
      </c>
      <c r="C47" s="9">
        <v>0</v>
      </c>
      <c r="D47" s="20">
        <v>5000</v>
      </c>
      <c r="E47" s="9"/>
      <c r="F47" s="20">
        <v>100000</v>
      </c>
      <c r="G47" s="9">
        <v>4307</v>
      </c>
      <c r="H47" s="20">
        <v>260000</v>
      </c>
      <c r="I47" s="20">
        <v>112981.54</v>
      </c>
      <c r="J47" s="20">
        <v>120000</v>
      </c>
      <c r="K47" s="20">
        <v>120000</v>
      </c>
      <c r="L47" s="20">
        <v>120000</v>
      </c>
      <c r="M47" s="20"/>
      <c r="N47" s="20"/>
      <c r="O47" s="20">
        <f t="shared" si="7"/>
        <v>120000</v>
      </c>
      <c r="P47" s="9"/>
      <c r="Q47" s="20">
        <v>0</v>
      </c>
      <c r="R47" s="20"/>
      <c r="S47" s="20"/>
      <c r="T47" s="20"/>
      <c r="U47" s="20"/>
      <c r="V47" s="20"/>
      <c r="W47" s="20"/>
    </row>
    <row r="48" spans="1:23" ht="15">
      <c r="A48" s="2" t="s">
        <v>181</v>
      </c>
      <c r="B48" s="13" t="s">
        <v>157</v>
      </c>
      <c r="C48" s="9">
        <v>0</v>
      </c>
      <c r="D48" s="20">
        <v>2000</v>
      </c>
      <c r="E48" s="9">
        <v>12248</v>
      </c>
      <c r="F48" s="20"/>
      <c r="G48" s="9">
        <v>95304.68</v>
      </c>
      <c r="H48" s="20"/>
      <c r="I48" s="20"/>
      <c r="J48" s="20">
        <v>100000</v>
      </c>
      <c r="K48" s="20">
        <v>100000</v>
      </c>
      <c r="L48" s="20">
        <v>100000</v>
      </c>
      <c r="M48" s="20"/>
      <c r="N48" s="20"/>
      <c r="O48" s="20">
        <f t="shared" si="7"/>
        <v>100000</v>
      </c>
      <c r="P48" s="9"/>
      <c r="Q48" s="20">
        <v>0</v>
      </c>
      <c r="R48" s="20"/>
      <c r="S48" s="20"/>
      <c r="T48" s="20"/>
      <c r="U48" s="20"/>
      <c r="V48" s="20"/>
      <c r="W48" s="20"/>
    </row>
    <row r="49" spans="1:23" ht="15">
      <c r="A49" s="2" t="s">
        <v>15</v>
      </c>
      <c r="B49" s="13" t="s">
        <v>138</v>
      </c>
      <c r="C49" s="9">
        <v>0</v>
      </c>
      <c r="D49" s="20">
        <v>0</v>
      </c>
      <c r="E49" s="9"/>
      <c r="F49" s="20"/>
      <c r="G49" s="9"/>
      <c r="H49" s="20"/>
      <c r="I49" s="20"/>
      <c r="J49" s="20"/>
      <c r="K49" s="20"/>
      <c r="L49" s="20"/>
      <c r="M49" s="20"/>
      <c r="N49" s="20"/>
      <c r="O49" s="20">
        <f t="shared" si="7"/>
        <v>0</v>
      </c>
      <c r="P49" s="9"/>
      <c r="Q49" s="20">
        <v>0</v>
      </c>
      <c r="R49" s="20"/>
      <c r="S49" s="20"/>
      <c r="T49" s="20"/>
      <c r="U49" s="20"/>
      <c r="V49" s="20"/>
      <c r="W49" s="20"/>
    </row>
    <row r="50" spans="1:23" ht="15">
      <c r="A50" s="2" t="s">
        <v>182</v>
      </c>
      <c r="B50" s="13" t="s">
        <v>140</v>
      </c>
      <c r="C50" s="9">
        <v>20000</v>
      </c>
      <c r="D50" s="20">
        <v>2000</v>
      </c>
      <c r="E50" s="9"/>
      <c r="F50" s="20"/>
      <c r="G50" s="9"/>
      <c r="H50" s="20"/>
      <c r="I50" s="20">
        <v>170663.4</v>
      </c>
      <c r="J50" s="20">
        <v>100000</v>
      </c>
      <c r="K50" s="20">
        <v>100000</v>
      </c>
      <c r="L50" s="20">
        <v>100000</v>
      </c>
      <c r="M50" s="20"/>
      <c r="N50" s="20"/>
      <c r="O50" s="20">
        <f t="shared" si="7"/>
        <v>100000</v>
      </c>
      <c r="P50" s="9"/>
      <c r="Q50" s="20">
        <v>0</v>
      </c>
      <c r="R50" s="20"/>
      <c r="S50" s="20"/>
      <c r="T50" s="20"/>
      <c r="U50" s="20"/>
      <c r="V50" s="20"/>
      <c r="W50" s="20"/>
    </row>
    <row r="51" spans="1:23" ht="15">
      <c r="A51" s="2" t="s">
        <v>183</v>
      </c>
      <c r="B51" s="13" t="s">
        <v>142</v>
      </c>
      <c r="C51" s="9">
        <v>0</v>
      </c>
      <c r="D51" s="20">
        <v>2000</v>
      </c>
      <c r="E51" s="9">
        <v>566.4</v>
      </c>
      <c r="F51" s="20"/>
      <c r="G51" s="9">
        <v>37388.32</v>
      </c>
      <c r="H51" s="20"/>
      <c r="I51" s="20">
        <v>16354.8</v>
      </c>
      <c r="J51" s="20">
        <v>100000</v>
      </c>
      <c r="K51" s="20">
        <v>100000</v>
      </c>
      <c r="L51" s="20">
        <v>100000</v>
      </c>
      <c r="M51" s="20"/>
      <c r="N51" s="20"/>
      <c r="O51" s="20">
        <f t="shared" si="7"/>
        <v>100000</v>
      </c>
      <c r="P51" s="9"/>
      <c r="Q51" s="20">
        <v>0</v>
      </c>
      <c r="R51" s="20"/>
      <c r="S51" s="20"/>
      <c r="T51" s="20"/>
      <c r="U51" s="20"/>
      <c r="V51" s="20"/>
      <c r="W51" s="20"/>
    </row>
    <row r="52" spans="1:23" ht="15">
      <c r="A52" s="5" t="s">
        <v>79</v>
      </c>
      <c r="B52" s="16" t="s">
        <v>60</v>
      </c>
      <c r="C52" s="12">
        <f aca="true" t="shared" si="13" ref="C52:N52">SUM(C53:C54)</f>
        <v>204923.71</v>
      </c>
      <c r="D52" s="12">
        <f t="shared" si="13"/>
        <v>100000</v>
      </c>
      <c r="E52" s="12">
        <f t="shared" si="13"/>
        <v>254417.48</v>
      </c>
      <c r="F52" s="12">
        <f t="shared" si="13"/>
        <v>100000</v>
      </c>
      <c r="G52" s="12">
        <f t="shared" si="13"/>
        <v>152739.04</v>
      </c>
      <c r="H52" s="12">
        <f t="shared" si="13"/>
        <v>400000</v>
      </c>
      <c r="I52" s="12">
        <f t="shared" si="13"/>
        <v>380138.61</v>
      </c>
      <c r="J52" s="12">
        <f t="shared" si="13"/>
        <v>500000</v>
      </c>
      <c r="K52" s="12">
        <f t="shared" si="13"/>
        <v>500000</v>
      </c>
      <c r="L52" s="12">
        <f t="shared" si="13"/>
        <v>500000</v>
      </c>
      <c r="M52" s="12">
        <f t="shared" si="13"/>
        <v>0</v>
      </c>
      <c r="N52" s="12">
        <f t="shared" si="13"/>
        <v>0</v>
      </c>
      <c r="O52" s="12">
        <f t="shared" si="7"/>
        <v>500000</v>
      </c>
      <c r="P52" s="12">
        <f aca="true" t="shared" si="14" ref="P52:W52">SUM(P53:P54)</f>
        <v>86380.05</v>
      </c>
      <c r="Q52" s="12">
        <f t="shared" si="14"/>
        <v>0</v>
      </c>
      <c r="R52" s="12">
        <f t="shared" si="14"/>
        <v>0</v>
      </c>
      <c r="S52" s="12">
        <f t="shared" si="14"/>
        <v>0</v>
      </c>
      <c r="T52" s="12">
        <f t="shared" si="14"/>
        <v>0</v>
      </c>
      <c r="U52" s="12">
        <f t="shared" si="14"/>
        <v>0</v>
      </c>
      <c r="V52" s="12">
        <f t="shared" si="14"/>
        <v>0</v>
      </c>
      <c r="W52" s="12">
        <f t="shared" si="14"/>
        <v>0</v>
      </c>
    </row>
    <row r="53" spans="1:23" ht="15">
      <c r="A53" s="2" t="s">
        <v>184</v>
      </c>
      <c r="B53" s="13" t="s">
        <v>144</v>
      </c>
      <c r="C53" s="9">
        <v>69171.6</v>
      </c>
      <c r="D53" s="20">
        <v>80000</v>
      </c>
      <c r="E53" s="9">
        <v>160966.2</v>
      </c>
      <c r="F53" s="20">
        <v>50000</v>
      </c>
      <c r="G53" s="9">
        <v>126826</v>
      </c>
      <c r="H53" s="20">
        <v>100000</v>
      </c>
      <c r="I53" s="20">
        <v>252698.61</v>
      </c>
      <c r="J53" s="20">
        <v>200000</v>
      </c>
      <c r="K53" s="20">
        <v>200000</v>
      </c>
      <c r="L53" s="20">
        <v>200000</v>
      </c>
      <c r="M53" s="20"/>
      <c r="N53" s="20"/>
      <c r="O53" s="20">
        <f t="shared" si="7"/>
        <v>200000</v>
      </c>
      <c r="P53" s="9">
        <v>86380.05</v>
      </c>
      <c r="Q53" s="20">
        <v>0</v>
      </c>
      <c r="R53" s="20"/>
      <c r="S53" s="20"/>
      <c r="T53" s="20"/>
      <c r="U53" s="20"/>
      <c r="V53" s="20"/>
      <c r="W53" s="20"/>
    </row>
    <row r="54" spans="1:23" ht="15">
      <c r="A54" s="2" t="s">
        <v>185</v>
      </c>
      <c r="B54" s="13" t="s">
        <v>146</v>
      </c>
      <c r="C54" s="9">
        <v>135752.11</v>
      </c>
      <c r="D54" s="20">
        <v>20000</v>
      </c>
      <c r="E54" s="9">
        <v>93451.28</v>
      </c>
      <c r="F54" s="20">
        <v>50000</v>
      </c>
      <c r="G54" s="9">
        <v>25913.04</v>
      </c>
      <c r="H54" s="20">
        <v>300000</v>
      </c>
      <c r="I54" s="20">
        <v>127440</v>
      </c>
      <c r="J54" s="20">
        <v>300000</v>
      </c>
      <c r="K54" s="20">
        <v>300000</v>
      </c>
      <c r="L54" s="20">
        <v>300000</v>
      </c>
      <c r="M54" s="20"/>
      <c r="N54" s="20"/>
      <c r="O54" s="20">
        <f t="shared" si="7"/>
        <v>300000</v>
      </c>
      <c r="P54" s="9"/>
      <c r="Q54" s="20">
        <v>0</v>
      </c>
      <c r="R54" s="20"/>
      <c r="S54" s="20"/>
      <c r="T54" s="20"/>
      <c r="U54" s="20"/>
      <c r="V54" s="20"/>
      <c r="W54" s="20"/>
    </row>
    <row r="55" spans="1:23" ht="15">
      <c r="A55" s="5" t="s">
        <v>78</v>
      </c>
      <c r="B55" s="16" t="s">
        <v>81</v>
      </c>
      <c r="C55" s="12">
        <f aca="true" t="shared" si="15" ref="C55:N55">SUM(C56:C57)</f>
        <v>15257.56</v>
      </c>
      <c r="D55" s="12">
        <f t="shared" si="15"/>
        <v>17000</v>
      </c>
      <c r="E55" s="12">
        <f t="shared" si="15"/>
        <v>0</v>
      </c>
      <c r="F55" s="12">
        <f t="shared" si="15"/>
        <v>20000</v>
      </c>
      <c r="G55" s="12">
        <f t="shared" si="15"/>
        <v>20000</v>
      </c>
      <c r="H55" s="12">
        <f t="shared" si="15"/>
        <v>40000</v>
      </c>
      <c r="I55" s="12">
        <f t="shared" si="15"/>
        <v>40000</v>
      </c>
      <c r="J55" s="12">
        <f t="shared" si="15"/>
        <v>50000</v>
      </c>
      <c r="K55" s="12">
        <f t="shared" si="15"/>
        <v>50000</v>
      </c>
      <c r="L55" s="12">
        <f t="shared" si="15"/>
        <v>50000</v>
      </c>
      <c r="M55" s="12">
        <f t="shared" si="15"/>
        <v>0</v>
      </c>
      <c r="N55" s="12">
        <f t="shared" si="15"/>
        <v>0</v>
      </c>
      <c r="O55" s="12">
        <f t="shared" si="7"/>
        <v>50000</v>
      </c>
      <c r="P55" s="12">
        <f aca="true" t="shared" si="16" ref="P55:W55">SUM(P56:P57)</f>
        <v>0</v>
      </c>
      <c r="Q55" s="12">
        <f t="shared" si="16"/>
        <v>0</v>
      </c>
      <c r="R55" s="12">
        <f t="shared" si="16"/>
        <v>0</v>
      </c>
      <c r="S55" s="12">
        <f t="shared" si="16"/>
        <v>0</v>
      </c>
      <c r="T55" s="12">
        <f t="shared" si="16"/>
        <v>0</v>
      </c>
      <c r="U55" s="12">
        <f t="shared" si="16"/>
        <v>0</v>
      </c>
      <c r="V55" s="12">
        <f t="shared" si="16"/>
        <v>0</v>
      </c>
      <c r="W55" s="12">
        <f t="shared" si="16"/>
        <v>0</v>
      </c>
    </row>
    <row r="56" spans="1:23" ht="15">
      <c r="A56" s="2" t="s">
        <v>186</v>
      </c>
      <c r="B56" s="13" t="s">
        <v>158</v>
      </c>
      <c r="C56" s="9">
        <v>0</v>
      </c>
      <c r="D56" s="20">
        <v>17000</v>
      </c>
      <c r="E56" s="9"/>
      <c r="F56" s="20">
        <v>20000</v>
      </c>
      <c r="G56" s="9"/>
      <c r="H56" s="20">
        <v>40000</v>
      </c>
      <c r="I56" s="20"/>
      <c r="J56" s="20">
        <v>50000</v>
      </c>
      <c r="K56" s="20">
        <v>50000</v>
      </c>
      <c r="L56" s="20">
        <v>50000</v>
      </c>
      <c r="M56" s="20"/>
      <c r="N56" s="20"/>
      <c r="O56" s="20">
        <f t="shared" si="7"/>
        <v>50000</v>
      </c>
      <c r="P56" s="9"/>
      <c r="Q56" s="20">
        <v>0</v>
      </c>
      <c r="R56" s="20"/>
      <c r="S56" s="20"/>
      <c r="T56" s="20"/>
      <c r="U56" s="20"/>
      <c r="V56" s="20"/>
      <c r="W56" s="20">
        <v>0</v>
      </c>
    </row>
    <row r="57" spans="1:23" ht="15">
      <c r="A57" s="2" t="s">
        <v>16</v>
      </c>
      <c r="B57" s="13" t="s">
        <v>134</v>
      </c>
      <c r="C57" s="9">
        <v>15257.56</v>
      </c>
      <c r="D57" s="20">
        <v>0</v>
      </c>
      <c r="E57" s="9"/>
      <c r="F57" s="20"/>
      <c r="G57" s="9">
        <v>20000</v>
      </c>
      <c r="H57" s="20"/>
      <c r="I57" s="20">
        <v>40000</v>
      </c>
      <c r="J57" s="20"/>
      <c r="K57" s="20"/>
      <c r="L57" s="20"/>
      <c r="M57" s="20"/>
      <c r="N57" s="20"/>
      <c r="O57" s="20">
        <f t="shared" si="7"/>
        <v>0</v>
      </c>
      <c r="P57" s="9"/>
      <c r="Q57" s="20">
        <v>0</v>
      </c>
      <c r="R57" s="20"/>
      <c r="S57" s="20"/>
      <c r="T57" s="20"/>
      <c r="U57" s="20"/>
      <c r="V57" s="20"/>
      <c r="W57" s="20">
        <v>0</v>
      </c>
    </row>
    <row r="58" spans="1:23" ht="15">
      <c r="A58" s="5" t="s">
        <v>77</v>
      </c>
      <c r="B58" s="16" t="s">
        <v>154</v>
      </c>
      <c r="C58" s="12">
        <f aca="true" t="shared" si="17" ref="C58:W58">C59</f>
        <v>0</v>
      </c>
      <c r="D58" s="12">
        <f t="shared" si="17"/>
        <v>20000</v>
      </c>
      <c r="E58" s="12">
        <f t="shared" si="17"/>
        <v>16836.2</v>
      </c>
      <c r="F58" s="12">
        <f t="shared" si="17"/>
        <v>10000</v>
      </c>
      <c r="G58" s="12">
        <f t="shared" si="17"/>
        <v>0</v>
      </c>
      <c r="H58" s="12">
        <f t="shared" si="17"/>
        <v>40000</v>
      </c>
      <c r="I58" s="12">
        <f t="shared" si="17"/>
        <v>0</v>
      </c>
      <c r="J58" s="12">
        <f t="shared" si="17"/>
        <v>0</v>
      </c>
      <c r="K58" s="12">
        <f t="shared" si="17"/>
        <v>0</v>
      </c>
      <c r="L58" s="12">
        <f t="shared" si="17"/>
        <v>0</v>
      </c>
      <c r="M58" s="12">
        <f t="shared" si="17"/>
        <v>0</v>
      </c>
      <c r="N58" s="12">
        <f t="shared" si="17"/>
        <v>0</v>
      </c>
      <c r="O58" s="12">
        <f t="shared" si="7"/>
        <v>0</v>
      </c>
      <c r="P58" s="12">
        <f t="shared" si="17"/>
        <v>0</v>
      </c>
      <c r="Q58" s="12">
        <f t="shared" si="17"/>
        <v>0</v>
      </c>
      <c r="R58" s="12">
        <f t="shared" si="17"/>
        <v>0</v>
      </c>
      <c r="S58" s="12">
        <f t="shared" si="17"/>
        <v>0</v>
      </c>
      <c r="T58" s="12">
        <f t="shared" si="17"/>
        <v>0</v>
      </c>
      <c r="U58" s="12">
        <f t="shared" si="17"/>
        <v>0</v>
      </c>
      <c r="V58" s="12">
        <f t="shared" si="17"/>
        <v>0</v>
      </c>
      <c r="W58" s="12">
        <f t="shared" si="17"/>
        <v>0</v>
      </c>
    </row>
    <row r="59" spans="1:23" ht="15">
      <c r="A59" s="2" t="s">
        <v>187</v>
      </c>
      <c r="B59" s="13" t="s">
        <v>154</v>
      </c>
      <c r="C59" s="9">
        <v>0</v>
      </c>
      <c r="D59" s="20">
        <v>20000</v>
      </c>
      <c r="E59" s="9">
        <v>16836.2</v>
      </c>
      <c r="F59" s="20">
        <v>10000</v>
      </c>
      <c r="G59" s="9"/>
      <c r="H59" s="20">
        <v>40000</v>
      </c>
      <c r="I59" s="20"/>
      <c r="J59" s="20"/>
      <c r="K59" s="20"/>
      <c r="L59" s="20"/>
      <c r="M59" s="20"/>
      <c r="N59" s="20"/>
      <c r="O59" s="20">
        <f t="shared" si="7"/>
        <v>0</v>
      </c>
      <c r="P59" s="9"/>
      <c r="Q59" s="20">
        <v>0</v>
      </c>
      <c r="R59" s="20"/>
      <c r="S59" s="20">
        <v>0</v>
      </c>
      <c r="T59" s="20"/>
      <c r="U59" s="20">
        <v>0</v>
      </c>
      <c r="V59" s="20">
        <v>0</v>
      </c>
      <c r="W59" s="20">
        <v>0</v>
      </c>
    </row>
    <row r="60" spans="8:12" ht="15.75" thickBot="1">
      <c r="H60" s="10"/>
      <c r="I60" s="44"/>
      <c r="J60" s="44"/>
      <c r="K60" s="44"/>
      <c r="L60" s="44"/>
    </row>
    <row r="61" ht="15.75" thickBot="1"/>
    <row r="62" spans="1:23" ht="24" customHeight="1" thickBot="1">
      <c r="A62" s="43"/>
      <c r="B62" s="43"/>
      <c r="C62" s="44"/>
      <c r="E62"/>
      <c r="F62" s="216" t="s">
        <v>343</v>
      </c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8"/>
      <c r="R62" s="219">
        <v>2017</v>
      </c>
      <c r="S62" s="220"/>
      <c r="T62" s="219">
        <v>2018</v>
      </c>
      <c r="U62" s="220"/>
      <c r="V62" s="219">
        <v>2019</v>
      </c>
      <c r="W62" s="220"/>
    </row>
    <row r="63" spans="2:23" ht="58.5" customHeight="1" thickBot="1">
      <c r="B63" s="43"/>
      <c r="D63" s="8" t="s">
        <v>204</v>
      </c>
      <c r="E63" s="8" t="s">
        <v>221</v>
      </c>
      <c r="F63" s="75" t="s">
        <v>222</v>
      </c>
      <c r="G63" s="75" t="s">
        <v>271</v>
      </c>
      <c r="H63" s="75" t="s">
        <v>272</v>
      </c>
      <c r="I63" s="75" t="s">
        <v>345</v>
      </c>
      <c r="J63" s="75" t="s">
        <v>322</v>
      </c>
      <c r="K63" s="83" t="s">
        <v>280</v>
      </c>
      <c r="L63" s="83" t="s">
        <v>346</v>
      </c>
      <c r="M63" s="76" t="s">
        <v>0</v>
      </c>
      <c r="N63" s="76" t="s">
        <v>1</v>
      </c>
      <c r="O63" s="76" t="s">
        <v>3</v>
      </c>
      <c r="P63" s="75" t="s">
        <v>344</v>
      </c>
      <c r="Q63" s="76" t="s">
        <v>2</v>
      </c>
      <c r="R63" s="77" t="s">
        <v>274</v>
      </c>
      <c r="S63" s="78" t="s">
        <v>4</v>
      </c>
      <c r="T63" s="77" t="s">
        <v>275</v>
      </c>
      <c r="U63" s="78" t="s">
        <v>4</v>
      </c>
      <c r="V63" s="77" t="s">
        <v>275</v>
      </c>
      <c r="W63" s="78" t="s">
        <v>4</v>
      </c>
    </row>
    <row r="64" ht="16.5" customHeight="1">
      <c r="C64" s="45"/>
    </row>
    <row r="65" spans="1:23" ht="18.75" hidden="1">
      <c r="A65" s="46" t="s">
        <v>231</v>
      </c>
      <c r="B65" s="47" t="s">
        <v>44</v>
      </c>
      <c r="C65" s="48" t="s">
        <v>232</v>
      </c>
      <c r="D65" s="49">
        <f>D66+D67+D68+D69</f>
        <v>0</v>
      </c>
      <c r="E65" s="49">
        <f aca="true" t="shared" si="18" ref="E65:W65">E66+E67+E68+E69</f>
        <v>0</v>
      </c>
      <c r="F65" s="49">
        <f t="shared" si="18"/>
        <v>0</v>
      </c>
      <c r="G65" s="49"/>
      <c r="H65" s="49">
        <f t="shared" si="18"/>
        <v>0</v>
      </c>
      <c r="I65" s="49"/>
      <c r="J65" s="49"/>
      <c r="K65" s="49"/>
      <c r="L65" s="49"/>
      <c r="M65" s="49">
        <f t="shared" si="18"/>
        <v>0</v>
      </c>
      <c r="N65" s="49">
        <f t="shared" si="18"/>
        <v>0</v>
      </c>
      <c r="O65" s="49">
        <f t="shared" si="18"/>
        <v>0</v>
      </c>
      <c r="P65" s="49"/>
      <c r="Q65" s="49">
        <f t="shared" si="18"/>
        <v>0</v>
      </c>
      <c r="R65" s="49">
        <f t="shared" si="18"/>
        <v>0</v>
      </c>
      <c r="S65" s="49">
        <f t="shared" si="18"/>
        <v>0</v>
      </c>
      <c r="T65" s="49">
        <f t="shared" si="18"/>
        <v>0</v>
      </c>
      <c r="U65" s="49">
        <f t="shared" si="18"/>
        <v>0</v>
      </c>
      <c r="V65" s="49">
        <f t="shared" si="18"/>
        <v>0</v>
      </c>
      <c r="W65" s="49">
        <f t="shared" si="18"/>
        <v>0</v>
      </c>
    </row>
    <row r="66" spans="1:23" ht="15.75" hidden="1">
      <c r="A66" s="50">
        <v>1</v>
      </c>
      <c r="B66" s="51" t="s">
        <v>48</v>
      </c>
      <c r="C66" s="52" t="s">
        <v>232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 spans="1:23" ht="15.75" hidden="1">
      <c r="A67" s="50">
        <v>2</v>
      </c>
      <c r="B67" s="51" t="s">
        <v>233</v>
      </c>
      <c r="C67" s="52" t="s">
        <v>232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</row>
    <row r="68" spans="1:23" ht="15.75" hidden="1">
      <c r="A68" s="50">
        <v>3</v>
      </c>
      <c r="B68" s="51" t="s">
        <v>234</v>
      </c>
      <c r="C68" s="52" t="s">
        <v>232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</row>
    <row r="69" spans="1:23" ht="15.75" hidden="1">
      <c r="A69" s="50">
        <v>4</v>
      </c>
      <c r="B69" s="51" t="s">
        <v>235</v>
      </c>
      <c r="C69" s="52" t="s">
        <v>232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</row>
    <row r="70" spans="1:23" ht="15.75" hidden="1">
      <c r="A70" s="53">
        <v>5</v>
      </c>
      <c r="B70" s="51" t="s">
        <v>236</v>
      </c>
      <c r="C70" s="54"/>
      <c r="D70" s="41"/>
      <c r="E70" s="31"/>
      <c r="F70" s="31"/>
      <c r="G70" s="31"/>
      <c r="H70" s="31"/>
      <c r="I70" s="31"/>
      <c r="J70" s="31"/>
      <c r="K70" s="31"/>
      <c r="L70" s="31"/>
      <c r="M70" s="41"/>
      <c r="N70" s="41"/>
      <c r="O70" s="41"/>
      <c r="P70" s="41"/>
      <c r="Q70" s="41"/>
      <c r="R70" s="31"/>
      <c r="S70" s="41"/>
      <c r="T70" s="31"/>
      <c r="U70" s="41"/>
      <c r="V70" s="41"/>
      <c r="W70" s="40"/>
    </row>
    <row r="71" spans="1:23" ht="16.5" hidden="1" thickBot="1">
      <c r="A71" s="55" t="s">
        <v>237</v>
      </c>
      <c r="B71" s="56" t="s">
        <v>238</v>
      </c>
      <c r="C71" s="52" t="s">
        <v>232</v>
      </c>
      <c r="D71" s="57">
        <f>D72+D73+D74+D75</f>
        <v>0</v>
      </c>
      <c r="E71" s="57">
        <f aca="true" t="shared" si="19" ref="E71:W71">E72+E73+E74+E75</f>
        <v>0</v>
      </c>
      <c r="F71" s="57">
        <f t="shared" si="19"/>
        <v>0</v>
      </c>
      <c r="G71" s="57"/>
      <c r="H71" s="57">
        <f t="shared" si="19"/>
        <v>0</v>
      </c>
      <c r="I71" s="57"/>
      <c r="J71" s="57"/>
      <c r="K71" s="57"/>
      <c r="L71" s="57"/>
      <c r="M71" s="57">
        <f t="shared" si="19"/>
        <v>0</v>
      </c>
      <c r="N71" s="57">
        <f t="shared" si="19"/>
        <v>0</v>
      </c>
      <c r="O71" s="57">
        <f t="shared" si="19"/>
        <v>0</v>
      </c>
      <c r="P71" s="57"/>
      <c r="Q71" s="57">
        <f t="shared" si="19"/>
        <v>0</v>
      </c>
      <c r="R71" s="57">
        <f t="shared" si="19"/>
        <v>0</v>
      </c>
      <c r="S71" s="57">
        <f t="shared" si="19"/>
        <v>0</v>
      </c>
      <c r="T71" s="57">
        <f t="shared" si="19"/>
        <v>0</v>
      </c>
      <c r="U71" s="57">
        <f t="shared" si="19"/>
        <v>0</v>
      </c>
      <c r="V71" s="57">
        <f t="shared" si="19"/>
        <v>0</v>
      </c>
      <c r="W71" s="57">
        <f t="shared" si="19"/>
        <v>0</v>
      </c>
    </row>
    <row r="72" spans="1:23" ht="15.75" hidden="1">
      <c r="A72" s="58">
        <v>1</v>
      </c>
      <c r="B72" s="51" t="s">
        <v>48</v>
      </c>
      <c r="C72" s="52" t="s">
        <v>232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</row>
    <row r="73" spans="1:23" ht="15.75" hidden="1">
      <c r="A73" s="50">
        <v>2</v>
      </c>
      <c r="B73" s="51" t="s">
        <v>239</v>
      </c>
      <c r="C73" s="52" t="s">
        <v>232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</row>
    <row r="74" spans="1:23" ht="15.75" hidden="1">
      <c r="A74" s="50">
        <v>3</v>
      </c>
      <c r="B74" s="51" t="s">
        <v>234</v>
      </c>
      <c r="C74" s="52" t="s">
        <v>232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</row>
    <row r="75" spans="1:23" ht="15.75" hidden="1">
      <c r="A75" s="53">
        <v>4</v>
      </c>
      <c r="B75" s="51" t="s">
        <v>235</v>
      </c>
      <c r="C75" s="54" t="s">
        <v>232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</row>
    <row r="76" spans="1:23" ht="19.5" hidden="1" thickBot="1">
      <c r="A76" s="59" t="s">
        <v>240</v>
      </c>
      <c r="B76" s="60" t="s">
        <v>241</v>
      </c>
      <c r="C76" s="54" t="s">
        <v>232</v>
      </c>
      <c r="D76" s="61">
        <f>D77+D78+D79+D80+D81+D82+D83+D84+D85</f>
        <v>0</v>
      </c>
      <c r="E76" s="61">
        <f aca="true" t="shared" si="20" ref="E76:W76">E77+E78+E79+E80+E81+E82+E83+E84+E85</f>
        <v>0</v>
      </c>
      <c r="F76" s="61">
        <f t="shared" si="20"/>
        <v>0</v>
      </c>
      <c r="G76" s="61"/>
      <c r="H76" s="61">
        <f t="shared" si="20"/>
        <v>0</v>
      </c>
      <c r="I76" s="61"/>
      <c r="J76" s="61"/>
      <c r="K76" s="61"/>
      <c r="L76" s="61"/>
      <c r="M76" s="61">
        <f t="shared" si="20"/>
        <v>0</v>
      </c>
      <c r="N76" s="61">
        <f t="shared" si="20"/>
        <v>0</v>
      </c>
      <c r="O76" s="61">
        <f t="shared" si="20"/>
        <v>0</v>
      </c>
      <c r="P76" s="61"/>
      <c r="Q76" s="61">
        <f t="shared" si="20"/>
        <v>0</v>
      </c>
      <c r="R76" s="61">
        <f t="shared" si="20"/>
        <v>0</v>
      </c>
      <c r="S76" s="61">
        <f t="shared" si="20"/>
        <v>0</v>
      </c>
      <c r="T76" s="61">
        <f t="shared" si="20"/>
        <v>0</v>
      </c>
      <c r="U76" s="61">
        <f t="shared" si="20"/>
        <v>0</v>
      </c>
      <c r="V76" s="61">
        <f t="shared" si="20"/>
        <v>0</v>
      </c>
      <c r="W76" s="61">
        <f t="shared" si="20"/>
        <v>0</v>
      </c>
    </row>
    <row r="77" spans="1:23" ht="15.75" hidden="1">
      <c r="A77" s="62" t="s">
        <v>242</v>
      </c>
      <c r="B77" s="51" t="s">
        <v>243</v>
      </c>
      <c r="C77" s="52" t="s">
        <v>232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  <row r="78" spans="1:23" ht="15.75" hidden="1">
      <c r="A78" s="63">
        <v>2</v>
      </c>
      <c r="B78" s="51" t="s">
        <v>244</v>
      </c>
      <c r="C78" s="52" t="s">
        <v>232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</row>
    <row r="79" spans="1:23" ht="15.75" hidden="1">
      <c r="A79" s="63">
        <v>3</v>
      </c>
      <c r="B79" s="51" t="s">
        <v>245</v>
      </c>
      <c r="C79" s="52" t="s">
        <v>232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 spans="1:23" ht="15.75" hidden="1">
      <c r="A80" s="63">
        <v>4</v>
      </c>
      <c r="B80" s="51" t="s">
        <v>246</v>
      </c>
      <c r="C80" s="52" t="s">
        <v>232</v>
      </c>
      <c r="D80" s="31"/>
      <c r="E80" s="31"/>
      <c r="F80" s="31"/>
      <c r="G80" s="31"/>
      <c r="H80" s="31"/>
      <c r="I80" s="31"/>
      <c r="J80" s="31"/>
      <c r="K80" s="31"/>
      <c r="L80" s="31"/>
      <c r="M80" s="41"/>
      <c r="N80" s="41"/>
      <c r="O80" s="41"/>
      <c r="P80" s="41"/>
      <c r="Q80" s="41"/>
      <c r="R80" s="31"/>
      <c r="S80" s="41"/>
      <c r="T80" s="31"/>
      <c r="U80" s="41"/>
      <c r="V80" s="41"/>
      <c r="W80" s="40"/>
    </row>
    <row r="81" spans="1:23" ht="15.75" hidden="1">
      <c r="A81" s="63">
        <v>5</v>
      </c>
      <c r="B81" s="51" t="s">
        <v>247</v>
      </c>
      <c r="C81" s="52" t="s">
        <v>232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spans="1:23" ht="15.75" hidden="1">
      <c r="A82" s="63">
        <v>6</v>
      </c>
      <c r="B82" s="51" t="s">
        <v>248</v>
      </c>
      <c r="C82" s="52" t="s">
        <v>232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 spans="1:23" ht="15.75" hidden="1">
      <c r="A83" s="63">
        <v>7</v>
      </c>
      <c r="B83" s="51" t="s">
        <v>249</v>
      </c>
      <c r="C83" s="52" t="s">
        <v>232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spans="1:23" ht="15.75" hidden="1">
      <c r="A84" s="63">
        <v>8</v>
      </c>
      <c r="B84" s="51" t="s">
        <v>250</v>
      </c>
      <c r="C84" s="52" t="s">
        <v>232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spans="1:23" ht="15.75" hidden="1">
      <c r="A85" s="63">
        <v>9</v>
      </c>
      <c r="B85" s="51" t="s">
        <v>251</v>
      </c>
      <c r="C85" s="54" t="s">
        <v>232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 spans="1:23" ht="15.75" hidden="1">
      <c r="A86" s="64"/>
      <c r="B86" s="56" t="s">
        <v>252</v>
      </c>
      <c r="C86" s="52" t="s">
        <v>232</v>
      </c>
      <c r="D86" s="41"/>
      <c r="E86" s="31"/>
      <c r="F86" s="31"/>
      <c r="G86" s="31"/>
      <c r="H86" s="31"/>
      <c r="I86" s="31"/>
      <c r="J86" s="31"/>
      <c r="K86" s="31"/>
      <c r="L86" s="31"/>
      <c r="M86" s="41"/>
      <c r="N86" s="41"/>
      <c r="O86" s="41"/>
      <c r="P86" s="41"/>
      <c r="Q86" s="41"/>
      <c r="R86" s="31"/>
      <c r="S86" s="41"/>
      <c r="T86" s="31"/>
      <c r="U86" s="41"/>
      <c r="V86" s="41"/>
      <c r="W86" s="40"/>
    </row>
    <row r="87" spans="1:23" ht="15.75" hidden="1">
      <c r="A87" s="64"/>
      <c r="B87" s="51" t="s">
        <v>253</v>
      </c>
      <c r="C87" s="52" t="s">
        <v>232</v>
      </c>
      <c r="D87" s="41"/>
      <c r="E87" s="31"/>
      <c r="F87" s="31"/>
      <c r="G87" s="31"/>
      <c r="H87" s="31"/>
      <c r="I87" s="31"/>
      <c r="J87" s="31"/>
      <c r="K87" s="31"/>
      <c r="L87" s="31"/>
      <c r="M87" s="41"/>
      <c r="N87" s="41"/>
      <c r="O87" s="41"/>
      <c r="P87" s="41"/>
      <c r="Q87" s="41"/>
      <c r="R87" s="31"/>
      <c r="S87" s="41"/>
      <c r="T87" s="31"/>
      <c r="U87" s="41"/>
      <c r="V87" s="41"/>
      <c r="W87" s="40"/>
    </row>
    <row r="88" spans="1:23" ht="15.75" hidden="1">
      <c r="A88" s="64"/>
      <c r="B88" s="51" t="s">
        <v>254</v>
      </c>
      <c r="C88" s="52" t="s">
        <v>232</v>
      </c>
      <c r="D88" s="41"/>
      <c r="E88" s="31"/>
      <c r="F88" s="31"/>
      <c r="G88" s="31"/>
      <c r="H88" s="31"/>
      <c r="I88" s="31"/>
      <c r="J88" s="31"/>
      <c r="K88" s="31"/>
      <c r="L88" s="31"/>
      <c r="M88" s="41"/>
      <c r="N88" s="41"/>
      <c r="O88" s="41"/>
      <c r="P88" s="41"/>
      <c r="Q88" s="41"/>
      <c r="R88" s="31"/>
      <c r="S88" s="41"/>
      <c r="T88" s="31"/>
      <c r="U88" s="41"/>
      <c r="V88" s="41"/>
      <c r="W88" s="40"/>
    </row>
    <row r="89" spans="1:23" ht="15.75" hidden="1">
      <c r="A89" s="64"/>
      <c r="B89" s="51" t="s">
        <v>255</v>
      </c>
      <c r="C89" s="52" t="s">
        <v>232</v>
      </c>
      <c r="D89" s="41"/>
      <c r="E89" s="31"/>
      <c r="F89" s="31"/>
      <c r="G89" s="31"/>
      <c r="H89" s="31"/>
      <c r="I89" s="31"/>
      <c r="J89" s="31"/>
      <c r="K89" s="31"/>
      <c r="L89" s="31"/>
      <c r="M89" s="41"/>
      <c r="N89" s="41"/>
      <c r="O89" s="41"/>
      <c r="P89" s="41"/>
      <c r="Q89" s="41"/>
      <c r="R89" s="31"/>
      <c r="S89" s="41"/>
      <c r="T89" s="31"/>
      <c r="U89" s="41"/>
      <c r="V89" s="41"/>
      <c r="W89" s="40"/>
    </row>
    <row r="90" spans="1:23" ht="15.75" hidden="1">
      <c r="A90" s="64"/>
      <c r="B90" s="51" t="s">
        <v>256</v>
      </c>
      <c r="C90" s="52" t="s">
        <v>232</v>
      </c>
      <c r="D90" s="41"/>
      <c r="E90" s="31"/>
      <c r="F90" s="31"/>
      <c r="G90" s="31"/>
      <c r="H90" s="31"/>
      <c r="I90" s="31"/>
      <c r="J90" s="31"/>
      <c r="K90" s="31"/>
      <c r="L90" s="31"/>
      <c r="M90" s="41"/>
      <c r="N90" s="41"/>
      <c r="O90" s="41"/>
      <c r="P90" s="41"/>
      <c r="Q90" s="41"/>
      <c r="R90" s="31"/>
      <c r="S90" s="41"/>
      <c r="T90" s="31"/>
      <c r="U90" s="41"/>
      <c r="V90" s="41"/>
      <c r="W90" s="40"/>
    </row>
    <row r="91" spans="1:23" ht="15.75" hidden="1">
      <c r="A91" s="64"/>
      <c r="B91" s="51" t="s">
        <v>257</v>
      </c>
      <c r="C91" s="52" t="s">
        <v>232</v>
      </c>
      <c r="D91" s="41"/>
      <c r="E91" s="31"/>
      <c r="F91" s="31"/>
      <c r="G91" s="31"/>
      <c r="H91" s="31"/>
      <c r="I91" s="31"/>
      <c r="J91" s="31"/>
      <c r="K91" s="31"/>
      <c r="L91" s="31"/>
      <c r="M91" s="41"/>
      <c r="N91" s="41"/>
      <c r="O91" s="41"/>
      <c r="P91" s="41"/>
      <c r="Q91" s="41"/>
      <c r="R91" s="31"/>
      <c r="S91" s="41"/>
      <c r="T91" s="31"/>
      <c r="U91" s="41"/>
      <c r="V91" s="41"/>
      <c r="W91" s="40"/>
    </row>
    <row r="92" spans="1:23" ht="15.75" hidden="1">
      <c r="A92" s="64"/>
      <c r="B92" s="51" t="s">
        <v>258</v>
      </c>
      <c r="C92" s="52" t="s">
        <v>232</v>
      </c>
      <c r="D92" s="41"/>
      <c r="E92" s="31"/>
      <c r="F92" s="31"/>
      <c r="G92" s="31"/>
      <c r="H92" s="31"/>
      <c r="I92" s="31"/>
      <c r="J92" s="31"/>
      <c r="K92" s="31"/>
      <c r="L92" s="31"/>
      <c r="M92" s="41"/>
      <c r="N92" s="41"/>
      <c r="O92" s="41"/>
      <c r="P92" s="41"/>
      <c r="Q92" s="41"/>
      <c r="R92" s="31"/>
      <c r="S92" s="41"/>
      <c r="T92" s="31"/>
      <c r="U92" s="41"/>
      <c r="V92" s="41"/>
      <c r="W92" s="40"/>
    </row>
    <row r="93" spans="1:23" ht="18.75">
      <c r="A93" s="65" t="s">
        <v>259</v>
      </c>
      <c r="B93" s="56" t="s">
        <v>55</v>
      </c>
      <c r="C93" s="52" t="s">
        <v>232</v>
      </c>
      <c r="D93" s="57" t="e">
        <f>D94</f>
        <v>#REF!</v>
      </c>
      <c r="E93" s="57" t="e">
        <f>E94</f>
        <v>#REF!</v>
      </c>
      <c r="F93" s="57" t="e">
        <f>F94</f>
        <v>#REF!</v>
      </c>
      <c r="G93" s="57" t="e">
        <f>G94</f>
        <v>#REF!</v>
      </c>
      <c r="H93" s="57">
        <f aca="true" t="shared" si="21" ref="H93:W93">H94+H95+H96+H97+H98+H99+H100+H101+H102</f>
        <v>4930000</v>
      </c>
      <c r="I93" s="57">
        <f t="shared" si="21"/>
        <v>4907133.740000001</v>
      </c>
      <c r="J93" s="57">
        <f t="shared" si="21"/>
        <v>11250000</v>
      </c>
      <c r="K93" s="57">
        <f t="shared" si="21"/>
        <v>12136000</v>
      </c>
      <c r="L93" s="57">
        <f t="shared" si="21"/>
        <v>13467000</v>
      </c>
      <c r="M93" s="57">
        <f t="shared" si="21"/>
        <v>0</v>
      </c>
      <c r="N93" s="57">
        <f t="shared" si="21"/>
        <v>0</v>
      </c>
      <c r="O93" s="57">
        <f t="shared" si="21"/>
        <v>11250000</v>
      </c>
      <c r="P93" s="57">
        <f t="shared" si="21"/>
        <v>694719.29</v>
      </c>
      <c r="Q93" s="57">
        <f t="shared" si="21"/>
        <v>0</v>
      </c>
      <c r="R93" s="57">
        <f t="shared" si="21"/>
        <v>0</v>
      </c>
      <c r="S93" s="57">
        <f t="shared" si="21"/>
        <v>0</v>
      </c>
      <c r="T93" s="57">
        <f t="shared" si="21"/>
        <v>0</v>
      </c>
      <c r="U93" s="57">
        <f t="shared" si="21"/>
        <v>0</v>
      </c>
      <c r="V93" s="57">
        <f t="shared" si="21"/>
        <v>0</v>
      </c>
      <c r="W93" s="57">
        <f t="shared" si="21"/>
        <v>0</v>
      </c>
    </row>
    <row r="94" spans="1:23" ht="15.75">
      <c r="A94" s="66">
        <v>1</v>
      </c>
      <c r="B94" s="51" t="s">
        <v>260</v>
      </c>
      <c r="C94" s="52" t="s">
        <v>232</v>
      </c>
      <c r="D94" s="31" t="e">
        <f>#REF!+D11+D26+#REF!+#REF!</f>
        <v>#REF!</v>
      </c>
      <c r="E94" s="31" t="e">
        <f>#REF!+E11+E26+#REF!+#REF!</f>
        <v>#REF!</v>
      </c>
      <c r="F94" s="31" t="e">
        <f>#REF!+F11+F26+#REF!+#REF!</f>
        <v>#REF!</v>
      </c>
      <c r="G94" s="31" t="e">
        <f>#REF!+G11+G26+#REF!+#REF!</f>
        <v>#REF!</v>
      </c>
      <c r="H94" s="31">
        <f aca="true" t="shared" si="22" ref="H94:W94">H11+H26</f>
        <v>4150000</v>
      </c>
      <c r="I94" s="31">
        <f t="shared" si="22"/>
        <v>4186995.3900000006</v>
      </c>
      <c r="J94" s="31">
        <f t="shared" si="22"/>
        <v>10180000</v>
      </c>
      <c r="K94" s="31">
        <f t="shared" si="22"/>
        <v>11066000</v>
      </c>
      <c r="L94" s="31">
        <f t="shared" si="22"/>
        <v>12397000</v>
      </c>
      <c r="M94" s="31">
        <f t="shared" si="22"/>
        <v>0</v>
      </c>
      <c r="N94" s="31">
        <f t="shared" si="22"/>
        <v>0</v>
      </c>
      <c r="O94" s="31">
        <f t="shared" si="22"/>
        <v>10180000</v>
      </c>
      <c r="P94" s="31">
        <f t="shared" si="22"/>
        <v>608339.24</v>
      </c>
      <c r="Q94" s="31">
        <f t="shared" si="22"/>
        <v>0</v>
      </c>
      <c r="R94" s="31">
        <f t="shared" si="22"/>
        <v>0</v>
      </c>
      <c r="S94" s="31">
        <f t="shared" si="22"/>
        <v>0</v>
      </c>
      <c r="T94" s="31">
        <f t="shared" si="22"/>
        <v>0</v>
      </c>
      <c r="U94" s="31">
        <f t="shared" si="22"/>
        <v>0</v>
      </c>
      <c r="V94" s="31">
        <f t="shared" si="22"/>
        <v>0</v>
      </c>
      <c r="W94" s="31">
        <f t="shared" si="22"/>
        <v>0</v>
      </c>
    </row>
    <row r="95" spans="1:23" ht="15.75">
      <c r="A95" s="66">
        <v>2</v>
      </c>
      <c r="B95" s="51" t="s">
        <v>261</v>
      </c>
      <c r="C95" s="52" t="s">
        <v>232</v>
      </c>
      <c r="D95" s="31" t="e">
        <f>#REF!+#REF!+D45</f>
        <v>#REF!</v>
      </c>
      <c r="E95" s="31" t="e">
        <f>#REF!+#REF!+E45</f>
        <v>#REF!</v>
      </c>
      <c r="F95" s="31" t="e">
        <f>#REF!+#REF!+F45</f>
        <v>#REF!</v>
      </c>
      <c r="G95" s="31"/>
      <c r="H95" s="31">
        <f aca="true" t="shared" si="23" ref="H95:W95">H45</f>
        <v>300000</v>
      </c>
      <c r="I95" s="31">
        <f t="shared" si="23"/>
        <v>299999.74</v>
      </c>
      <c r="J95" s="31">
        <f t="shared" si="23"/>
        <v>520000</v>
      </c>
      <c r="K95" s="31">
        <f t="shared" si="23"/>
        <v>520000</v>
      </c>
      <c r="L95" s="31">
        <f t="shared" si="23"/>
        <v>520000</v>
      </c>
      <c r="M95" s="31">
        <f t="shared" si="23"/>
        <v>0</v>
      </c>
      <c r="N95" s="31">
        <f t="shared" si="23"/>
        <v>0</v>
      </c>
      <c r="O95" s="31">
        <f t="shared" si="23"/>
        <v>520000</v>
      </c>
      <c r="P95" s="31">
        <f t="shared" si="23"/>
        <v>0</v>
      </c>
      <c r="Q95" s="31">
        <f t="shared" si="23"/>
        <v>0</v>
      </c>
      <c r="R95" s="31">
        <f t="shared" si="23"/>
        <v>0</v>
      </c>
      <c r="S95" s="31">
        <f t="shared" si="23"/>
        <v>0</v>
      </c>
      <c r="T95" s="31">
        <f t="shared" si="23"/>
        <v>0</v>
      </c>
      <c r="U95" s="31">
        <f t="shared" si="23"/>
        <v>0</v>
      </c>
      <c r="V95" s="31">
        <f t="shared" si="23"/>
        <v>0</v>
      </c>
      <c r="W95" s="31">
        <f t="shared" si="23"/>
        <v>0</v>
      </c>
    </row>
    <row r="96" spans="1:23" ht="15.75">
      <c r="A96" s="66">
        <v>3</v>
      </c>
      <c r="B96" s="51" t="s">
        <v>262</v>
      </c>
      <c r="C96" s="52" t="s">
        <v>232</v>
      </c>
      <c r="D96" s="31" t="e">
        <f>#REF!+D52</f>
        <v>#REF!</v>
      </c>
      <c r="E96" s="31" t="e">
        <f>#REF!+E52</f>
        <v>#REF!</v>
      </c>
      <c r="F96" s="31" t="e">
        <f>#REF!+F52</f>
        <v>#REF!</v>
      </c>
      <c r="G96" s="31"/>
      <c r="H96" s="31">
        <f aca="true" t="shared" si="24" ref="H96:W96">H52</f>
        <v>400000</v>
      </c>
      <c r="I96" s="31">
        <f t="shared" si="24"/>
        <v>380138.61</v>
      </c>
      <c r="J96" s="31">
        <f t="shared" si="24"/>
        <v>500000</v>
      </c>
      <c r="K96" s="31">
        <f t="shared" si="24"/>
        <v>500000</v>
      </c>
      <c r="L96" s="31">
        <f t="shared" si="24"/>
        <v>500000</v>
      </c>
      <c r="M96" s="31">
        <f t="shared" si="24"/>
        <v>0</v>
      </c>
      <c r="N96" s="31">
        <f t="shared" si="24"/>
        <v>0</v>
      </c>
      <c r="O96" s="31">
        <f t="shared" si="24"/>
        <v>500000</v>
      </c>
      <c r="P96" s="31">
        <f t="shared" si="24"/>
        <v>86380.05</v>
      </c>
      <c r="Q96" s="31">
        <f t="shared" si="24"/>
        <v>0</v>
      </c>
      <c r="R96" s="31">
        <f t="shared" si="24"/>
        <v>0</v>
      </c>
      <c r="S96" s="31">
        <f t="shared" si="24"/>
        <v>0</v>
      </c>
      <c r="T96" s="31">
        <f t="shared" si="24"/>
        <v>0</v>
      </c>
      <c r="U96" s="31">
        <f t="shared" si="24"/>
        <v>0</v>
      </c>
      <c r="V96" s="31">
        <f t="shared" si="24"/>
        <v>0</v>
      </c>
      <c r="W96" s="31">
        <f t="shared" si="24"/>
        <v>0</v>
      </c>
    </row>
    <row r="97" spans="1:23" ht="15.75">
      <c r="A97" s="66">
        <v>4</v>
      </c>
      <c r="B97" s="51" t="s">
        <v>263</v>
      </c>
      <c r="C97" s="52" t="s">
        <v>232</v>
      </c>
      <c r="D97" s="4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</row>
    <row r="98" spans="1:23" ht="15.75">
      <c r="A98" s="66">
        <v>5</v>
      </c>
      <c r="B98" s="51" t="s">
        <v>264</v>
      </c>
      <c r="C98" s="52" t="s">
        <v>232</v>
      </c>
      <c r="D98" s="31" t="e">
        <f>#REF!+#REF!+#REF!+#REF!</f>
        <v>#REF!</v>
      </c>
      <c r="E98" s="31" t="e">
        <f>#REF!+#REF!+#REF!+#REF!</f>
        <v>#REF!</v>
      </c>
      <c r="F98" s="31" t="e">
        <f>#REF!+#REF!+#REF!+#REF!</f>
        <v>#REF!</v>
      </c>
      <c r="G98" s="31" t="e">
        <f>#REF!+#REF!+#REF!+#REF!</f>
        <v>#REF!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</row>
    <row r="99" spans="1:23" ht="15.75">
      <c r="A99" s="66">
        <v>6</v>
      </c>
      <c r="B99" s="51" t="s">
        <v>265</v>
      </c>
      <c r="C99" s="52" t="s">
        <v>232</v>
      </c>
      <c r="D99" s="31">
        <f>D55</f>
        <v>17000</v>
      </c>
      <c r="E99" s="31">
        <f>E55</f>
        <v>0</v>
      </c>
      <c r="F99" s="31">
        <f>F55</f>
        <v>20000</v>
      </c>
      <c r="G99" s="31"/>
      <c r="H99" s="31">
        <f aca="true" t="shared" si="25" ref="H99:W99">H55</f>
        <v>40000</v>
      </c>
      <c r="I99" s="31">
        <f t="shared" si="25"/>
        <v>40000</v>
      </c>
      <c r="J99" s="31">
        <f t="shared" si="25"/>
        <v>50000</v>
      </c>
      <c r="K99" s="31">
        <f t="shared" si="25"/>
        <v>50000</v>
      </c>
      <c r="L99" s="31">
        <f t="shared" si="25"/>
        <v>50000</v>
      </c>
      <c r="M99" s="31">
        <f t="shared" si="25"/>
        <v>0</v>
      </c>
      <c r="N99" s="31">
        <f t="shared" si="25"/>
        <v>0</v>
      </c>
      <c r="O99" s="31">
        <f t="shared" si="25"/>
        <v>50000</v>
      </c>
      <c r="P99" s="31">
        <f t="shared" si="25"/>
        <v>0</v>
      </c>
      <c r="Q99" s="31">
        <f t="shared" si="25"/>
        <v>0</v>
      </c>
      <c r="R99" s="31">
        <f t="shared" si="25"/>
        <v>0</v>
      </c>
      <c r="S99" s="31">
        <f t="shared" si="25"/>
        <v>0</v>
      </c>
      <c r="T99" s="31">
        <f t="shared" si="25"/>
        <v>0</v>
      </c>
      <c r="U99" s="31">
        <f t="shared" si="25"/>
        <v>0</v>
      </c>
      <c r="V99" s="31">
        <f t="shared" si="25"/>
        <v>0</v>
      </c>
      <c r="W99" s="31">
        <f t="shared" si="25"/>
        <v>0</v>
      </c>
    </row>
    <row r="100" spans="1:23" ht="15.75">
      <c r="A100" s="66">
        <v>7</v>
      </c>
      <c r="B100" s="51" t="s">
        <v>266</v>
      </c>
      <c r="C100" s="52" t="s">
        <v>232</v>
      </c>
      <c r="D100" s="31" t="e">
        <f>#REF!+#REF!</f>
        <v>#REF!</v>
      </c>
      <c r="E100" s="31" t="e">
        <f>#REF!+#REF!</f>
        <v>#REF!</v>
      </c>
      <c r="F100" s="31" t="e">
        <f>#REF!+#REF!</f>
        <v>#REF!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</row>
    <row r="101" spans="1:23" ht="15.75">
      <c r="A101" s="66">
        <v>8</v>
      </c>
      <c r="B101" s="51" t="s">
        <v>267</v>
      </c>
      <c r="C101" s="52" t="s">
        <v>232</v>
      </c>
      <c r="D101" s="4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</row>
    <row r="102" spans="1:23" ht="15.75">
      <c r="A102" s="66">
        <v>9</v>
      </c>
      <c r="B102" s="51" t="s">
        <v>268</v>
      </c>
      <c r="C102" s="54" t="s">
        <v>232</v>
      </c>
      <c r="D102" s="31" t="e">
        <f>#REF!+D58</f>
        <v>#REF!</v>
      </c>
      <c r="E102" s="31" t="e">
        <f>#REF!+E58</f>
        <v>#REF!</v>
      </c>
      <c r="F102" s="31" t="e">
        <f>#REF!+F58</f>
        <v>#REF!</v>
      </c>
      <c r="G102" s="31"/>
      <c r="H102" s="31">
        <f aca="true" t="shared" si="26" ref="H102:W102">H58</f>
        <v>40000</v>
      </c>
      <c r="I102" s="31">
        <f t="shared" si="26"/>
        <v>0</v>
      </c>
      <c r="J102" s="31">
        <f t="shared" si="26"/>
        <v>0</v>
      </c>
      <c r="K102" s="31">
        <f t="shared" si="26"/>
        <v>0</v>
      </c>
      <c r="L102" s="31">
        <f t="shared" si="26"/>
        <v>0</v>
      </c>
      <c r="M102" s="31">
        <f t="shared" si="26"/>
        <v>0</v>
      </c>
      <c r="N102" s="31">
        <f t="shared" si="26"/>
        <v>0</v>
      </c>
      <c r="O102" s="31">
        <f t="shared" si="26"/>
        <v>0</v>
      </c>
      <c r="P102" s="31">
        <f t="shared" si="26"/>
        <v>0</v>
      </c>
      <c r="Q102" s="31">
        <f t="shared" si="26"/>
        <v>0</v>
      </c>
      <c r="R102" s="31">
        <f t="shared" si="26"/>
        <v>0</v>
      </c>
      <c r="S102" s="31">
        <f t="shared" si="26"/>
        <v>0</v>
      </c>
      <c r="T102" s="31">
        <f t="shared" si="26"/>
        <v>0</v>
      </c>
      <c r="U102" s="31">
        <f t="shared" si="26"/>
        <v>0</v>
      </c>
      <c r="V102" s="31">
        <f t="shared" si="26"/>
        <v>0</v>
      </c>
      <c r="W102" s="31">
        <f t="shared" si="26"/>
        <v>0</v>
      </c>
    </row>
    <row r="103" spans="1:23" ht="15.75" hidden="1">
      <c r="A103" s="64"/>
      <c r="B103" s="56" t="s">
        <v>66</v>
      </c>
      <c r="C103" s="52" t="s">
        <v>232</v>
      </c>
      <c r="D103" s="4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</row>
    <row r="104" spans="1:23" ht="15.75" hidden="1">
      <c r="A104" s="64"/>
      <c r="B104" s="51" t="s">
        <v>269</v>
      </c>
      <c r="C104" s="52" t="s">
        <v>232</v>
      </c>
      <c r="D104" s="4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</row>
    <row r="105" spans="1:23" ht="15.75" hidden="1">
      <c r="A105" s="64"/>
      <c r="B105" s="67" t="s">
        <v>270</v>
      </c>
      <c r="C105" s="68"/>
      <c r="D105" s="68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</row>
    <row r="106" spans="1:23" ht="15.75">
      <c r="A106" s="71"/>
      <c r="B106" s="72" t="s">
        <v>230</v>
      </c>
      <c r="C106" s="72"/>
      <c r="D106" s="73" t="e">
        <f>D94+D95+D96+D97+D98+D99+D100+D102</f>
        <v>#REF!</v>
      </c>
      <c r="E106" s="73" t="e">
        <f>E94+E95+E96+E97+E98+E99+E100+E102</f>
        <v>#REF!</v>
      </c>
      <c r="F106" s="73" t="e">
        <f>F94+F95+F96+F97+F98+F99+F100+F102</f>
        <v>#REF!</v>
      </c>
      <c r="G106" s="73"/>
      <c r="H106" s="73">
        <f>H94+H95+H96+H97+H98+H99+H100+H102</f>
        <v>4930000</v>
      </c>
      <c r="I106" s="73">
        <f aca="true" t="shared" si="27" ref="I106:W106">I94+I95+I96+I97+I98+I99+I100+I102</f>
        <v>4907133.740000001</v>
      </c>
      <c r="J106" s="73">
        <f t="shared" si="27"/>
        <v>11250000</v>
      </c>
      <c r="K106" s="73">
        <f t="shared" si="27"/>
        <v>12136000</v>
      </c>
      <c r="L106" s="73">
        <f t="shared" si="27"/>
        <v>13467000</v>
      </c>
      <c r="M106" s="73">
        <f t="shared" si="27"/>
        <v>0</v>
      </c>
      <c r="N106" s="73">
        <f t="shared" si="27"/>
        <v>0</v>
      </c>
      <c r="O106" s="73">
        <f t="shared" si="27"/>
        <v>11250000</v>
      </c>
      <c r="P106" s="73">
        <f t="shared" si="27"/>
        <v>694719.29</v>
      </c>
      <c r="Q106" s="73">
        <f t="shared" si="27"/>
        <v>0</v>
      </c>
      <c r="R106" s="73">
        <f t="shared" si="27"/>
        <v>0</v>
      </c>
      <c r="S106" s="73">
        <f t="shared" si="27"/>
        <v>0</v>
      </c>
      <c r="T106" s="73">
        <f t="shared" si="27"/>
        <v>0</v>
      </c>
      <c r="U106" s="73">
        <f t="shared" si="27"/>
        <v>0</v>
      </c>
      <c r="V106" s="73">
        <f t="shared" si="27"/>
        <v>0</v>
      </c>
      <c r="W106" s="73">
        <f t="shared" si="27"/>
        <v>0</v>
      </c>
    </row>
    <row r="109" spans="2:11" ht="15.75">
      <c r="B109" s="84" t="s">
        <v>313</v>
      </c>
      <c r="C109" s="84"/>
      <c r="D109" s="84"/>
      <c r="E109" s="85"/>
      <c r="F109" s="85"/>
      <c r="G109" s="85"/>
      <c r="H109" s="85"/>
      <c r="I109" s="85"/>
      <c r="J109" s="85"/>
      <c r="K109" s="85"/>
    </row>
    <row r="110" ht="15">
      <c r="B110" t="s">
        <v>314</v>
      </c>
    </row>
    <row r="111" spans="2:7" ht="15">
      <c r="B111" s="99" t="s">
        <v>312</v>
      </c>
      <c r="C111" s="99"/>
      <c r="D111" s="99"/>
      <c r="E111" s="100"/>
      <c r="F111" s="100"/>
      <c r="G111" s="100"/>
    </row>
    <row r="112" spans="2:7" ht="15">
      <c r="B112" s="86" t="s">
        <v>315</v>
      </c>
      <c r="C112" s="99"/>
      <c r="D112" s="99"/>
      <c r="E112" s="100"/>
      <c r="F112" s="100"/>
      <c r="G112" s="100"/>
    </row>
    <row r="113" ht="15">
      <c r="B113" s="86" t="s">
        <v>316</v>
      </c>
    </row>
  </sheetData>
  <sheetProtection/>
  <mergeCells count="9">
    <mergeCell ref="A1:W1"/>
    <mergeCell ref="F2:Q2"/>
    <mergeCell ref="R2:S2"/>
    <mergeCell ref="T2:U2"/>
    <mergeCell ref="V2:W2"/>
    <mergeCell ref="F62:Q62"/>
    <mergeCell ref="R62:S62"/>
    <mergeCell ref="T62:U62"/>
    <mergeCell ref="V62:W6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1"/>
  <sheetViews>
    <sheetView zoomScalePageLayoutView="0" workbookViewId="0" topLeftCell="A1">
      <pane ySplit="3" topLeftCell="A29" activePane="bottomLeft" state="frozen"/>
      <selection pane="topLeft" activeCell="A1" sqref="A1"/>
      <selection pane="bottomLeft" activeCell="K3" sqref="K1:L16384"/>
    </sheetView>
  </sheetViews>
  <sheetFormatPr defaultColWidth="9.140625" defaultRowHeight="15"/>
  <cols>
    <col min="1" max="1" width="30.00390625" style="0" bestFit="1" customWidth="1"/>
    <col min="2" max="2" width="33.7109375" style="0" customWidth="1"/>
    <col min="3" max="3" width="0.13671875" style="0" customWidth="1"/>
    <col min="4" max="4" width="16.57421875" style="0" hidden="1" customWidth="1"/>
    <col min="5" max="5" width="14.28125" style="42" hidden="1" customWidth="1"/>
    <col min="6" max="6" width="14.00390625" style="42" hidden="1" customWidth="1"/>
    <col min="7" max="7" width="0.13671875" style="42" customWidth="1"/>
    <col min="8" max="10" width="13.8515625" style="42" customWidth="1"/>
    <col min="11" max="11" width="17.421875" style="42" hidden="1" customWidth="1"/>
    <col min="12" max="12" width="14.7109375" style="42" hidden="1" customWidth="1"/>
    <col min="13" max="13" width="13.140625" style="0" customWidth="1"/>
    <col min="14" max="14" width="10.57421875" style="0" customWidth="1"/>
    <col min="15" max="15" width="15.57421875" style="0" customWidth="1"/>
    <col min="16" max="16" width="13.140625" style="0" customWidth="1"/>
    <col min="17" max="17" width="14.7109375" style="0" customWidth="1"/>
    <col min="18" max="18" width="13.8515625" style="42" customWidth="1"/>
    <col min="19" max="19" width="11.28125" style="0" customWidth="1"/>
    <col min="20" max="20" width="14.421875" style="42" customWidth="1"/>
    <col min="21" max="21" width="10.00390625" style="0" customWidth="1"/>
    <col min="22" max="22" width="13.8515625" style="0" customWidth="1"/>
    <col min="23" max="23" width="9.140625" style="0" customWidth="1"/>
  </cols>
  <sheetData>
    <row r="1" spans="1:23" ht="38.25" customHeight="1" thickBot="1">
      <c r="A1" s="215" t="s">
        <v>358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5:23" ht="21.75" thickBot="1">
      <c r="E2"/>
      <c r="F2" s="216" t="s">
        <v>343</v>
      </c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8"/>
      <c r="R2" s="219">
        <v>2017</v>
      </c>
      <c r="S2" s="220"/>
      <c r="T2" s="219">
        <v>2018</v>
      </c>
      <c r="U2" s="220"/>
      <c r="V2" s="219">
        <v>2019</v>
      </c>
      <c r="W2" s="220"/>
    </row>
    <row r="3" spans="1:23" ht="60.75" customHeight="1" thickBot="1">
      <c r="A3" s="74" t="s">
        <v>45</v>
      </c>
      <c r="B3" s="74" t="s">
        <v>46</v>
      </c>
      <c r="C3" s="75" t="s">
        <v>203</v>
      </c>
      <c r="D3" s="75" t="s">
        <v>204</v>
      </c>
      <c r="E3" s="75" t="s">
        <v>221</v>
      </c>
      <c r="F3" s="75" t="s">
        <v>222</v>
      </c>
      <c r="G3" s="75" t="s">
        <v>271</v>
      </c>
      <c r="H3" s="75" t="s">
        <v>272</v>
      </c>
      <c r="I3" s="75" t="s">
        <v>345</v>
      </c>
      <c r="J3" s="75" t="s">
        <v>322</v>
      </c>
      <c r="K3" s="83" t="s">
        <v>280</v>
      </c>
      <c r="L3" s="83" t="s">
        <v>346</v>
      </c>
      <c r="M3" s="76" t="s">
        <v>0</v>
      </c>
      <c r="N3" s="76" t="s">
        <v>1</v>
      </c>
      <c r="O3" s="76" t="s">
        <v>3</v>
      </c>
      <c r="P3" s="75" t="s">
        <v>344</v>
      </c>
      <c r="Q3" s="76" t="s">
        <v>2</v>
      </c>
      <c r="R3" s="77" t="s">
        <v>274</v>
      </c>
      <c r="S3" s="78" t="s">
        <v>4</v>
      </c>
      <c r="T3" s="77" t="s">
        <v>275</v>
      </c>
      <c r="U3" s="78" t="s">
        <v>4</v>
      </c>
      <c r="V3" s="77" t="s">
        <v>275</v>
      </c>
      <c r="W3" s="78" t="s">
        <v>4</v>
      </c>
    </row>
    <row r="4" spans="1:23" ht="15.75">
      <c r="A4" s="79" t="s">
        <v>5</v>
      </c>
      <c r="B4" s="80" t="s">
        <v>6</v>
      </c>
      <c r="C4" s="81" t="e">
        <f>#REF!+#REF!+#REF!+#REF!+#REF!+#REF!+#REF!+#REF!+#REF!+#REF!+#REF!+#REF!+#REF!+#REF!+#REF!+#REF!+#REF!+#REF!+#REF!+#REF!+#REF!+#REF!+#REF!+#REF!+#REF!+#REF!+#REF!+#REF!+#REF!+#REF!+#REF!</f>
        <v>#REF!</v>
      </c>
      <c r="D4" s="81" t="e">
        <f>#REF!+#REF!+#REF!+#REF!+D5</f>
        <v>#REF!</v>
      </c>
      <c r="E4" s="81" t="e">
        <f>#REF!+#REF!+#REF!+#REF!+E5</f>
        <v>#REF!</v>
      </c>
      <c r="F4" s="81" t="e">
        <f>#REF!+#REF!+#REF!+#REF!+F5</f>
        <v>#REF!</v>
      </c>
      <c r="G4" s="81" t="e">
        <f>#REF!+#REF!+#REF!+#REF!+G5</f>
        <v>#REF!</v>
      </c>
      <c r="H4" s="81">
        <f>H5</f>
        <v>17700000</v>
      </c>
      <c r="I4" s="81">
        <f aca="true" t="shared" si="0" ref="I4:W4">I5</f>
        <v>9364915.69</v>
      </c>
      <c r="J4" s="81">
        <f t="shared" si="0"/>
        <v>15800000</v>
      </c>
      <c r="K4" s="81">
        <f t="shared" si="0"/>
        <v>19526000</v>
      </c>
      <c r="L4" s="81">
        <f t="shared" si="0"/>
        <v>21939000</v>
      </c>
      <c r="M4" s="81">
        <f t="shared" si="0"/>
        <v>0</v>
      </c>
      <c r="N4" s="81">
        <f t="shared" si="0"/>
        <v>0</v>
      </c>
      <c r="O4" s="81">
        <f t="shared" si="0"/>
        <v>15800000</v>
      </c>
      <c r="P4" s="81">
        <f t="shared" si="0"/>
        <v>4372077.52</v>
      </c>
      <c r="Q4" s="81">
        <f t="shared" si="0"/>
        <v>0</v>
      </c>
      <c r="R4" s="81">
        <f t="shared" si="0"/>
        <v>19526000</v>
      </c>
      <c r="S4" s="81">
        <f t="shared" si="0"/>
        <v>0</v>
      </c>
      <c r="T4" s="81">
        <f t="shared" si="0"/>
        <v>21939000</v>
      </c>
      <c r="U4" s="81">
        <f t="shared" si="0"/>
        <v>0</v>
      </c>
      <c r="V4" s="81">
        <f t="shared" si="0"/>
        <v>21939000</v>
      </c>
      <c r="W4" s="81">
        <f t="shared" si="0"/>
        <v>0</v>
      </c>
    </row>
    <row r="5" spans="1:23" ht="15">
      <c r="A5" s="17" t="s">
        <v>105</v>
      </c>
      <c r="B5" s="18" t="s">
        <v>106</v>
      </c>
      <c r="C5" s="19" t="e">
        <f>#REF!+C6+C10</f>
        <v>#REF!</v>
      </c>
      <c r="D5" s="19">
        <f>D6+D10</f>
        <v>13900000</v>
      </c>
      <c r="E5" s="19">
        <f aca="true" t="shared" si="1" ref="E5:W5">E6+E10</f>
        <v>19744803.14</v>
      </c>
      <c r="F5" s="19">
        <f t="shared" si="1"/>
        <v>15982000</v>
      </c>
      <c r="G5" s="19">
        <f>G6+G10</f>
        <v>17120724.330000002</v>
      </c>
      <c r="H5" s="19">
        <f t="shared" si="1"/>
        <v>17700000</v>
      </c>
      <c r="I5" s="19">
        <f t="shared" si="1"/>
        <v>9364915.69</v>
      </c>
      <c r="J5" s="19">
        <f t="shared" si="1"/>
        <v>15800000</v>
      </c>
      <c r="K5" s="19">
        <f>K6+K10</f>
        <v>19526000</v>
      </c>
      <c r="L5" s="19">
        <f>L6+L10</f>
        <v>21939000</v>
      </c>
      <c r="M5" s="19">
        <f t="shared" si="1"/>
        <v>0</v>
      </c>
      <c r="N5" s="19">
        <f t="shared" si="1"/>
        <v>0</v>
      </c>
      <c r="O5" s="19">
        <f aca="true" t="shared" si="2" ref="O5:O27">J5+M5-N5</f>
        <v>15800000</v>
      </c>
      <c r="P5" s="19">
        <f>P6+P10</f>
        <v>4372077.52</v>
      </c>
      <c r="Q5" s="19">
        <f t="shared" si="1"/>
        <v>0</v>
      </c>
      <c r="R5" s="19">
        <f t="shared" si="1"/>
        <v>19526000</v>
      </c>
      <c r="S5" s="19">
        <f t="shared" si="1"/>
        <v>0</v>
      </c>
      <c r="T5" s="19">
        <f t="shared" si="1"/>
        <v>21939000</v>
      </c>
      <c r="U5" s="19">
        <f t="shared" si="1"/>
        <v>0</v>
      </c>
      <c r="V5" s="19">
        <f t="shared" si="1"/>
        <v>21939000</v>
      </c>
      <c r="W5" s="19">
        <f t="shared" si="1"/>
        <v>0</v>
      </c>
    </row>
    <row r="6" spans="1:23" ht="15">
      <c r="A6" s="4" t="s">
        <v>96</v>
      </c>
      <c r="B6" s="15" t="s">
        <v>95</v>
      </c>
      <c r="C6" s="11">
        <f aca="true" t="shared" si="3" ref="C6:W8">C7</f>
        <v>3465881.78</v>
      </c>
      <c r="D6" s="11">
        <f t="shared" si="3"/>
        <v>750000</v>
      </c>
      <c r="E6" s="11">
        <f t="shared" si="3"/>
        <v>79809.71</v>
      </c>
      <c r="F6" s="11">
        <f t="shared" si="3"/>
        <v>2000</v>
      </c>
      <c r="G6" s="11">
        <f t="shared" si="3"/>
        <v>0</v>
      </c>
      <c r="H6" s="11">
        <f t="shared" si="3"/>
        <v>1000000</v>
      </c>
      <c r="I6" s="11">
        <f t="shared" si="3"/>
        <v>1410756.32</v>
      </c>
      <c r="J6" s="11">
        <f t="shared" si="3"/>
        <v>2500000</v>
      </c>
      <c r="K6" s="11">
        <f t="shared" si="3"/>
        <v>2826000</v>
      </c>
      <c r="L6" s="11">
        <f t="shared" si="3"/>
        <v>3139000</v>
      </c>
      <c r="M6" s="11">
        <f t="shared" si="3"/>
        <v>0</v>
      </c>
      <c r="N6" s="11">
        <f t="shared" si="3"/>
        <v>0</v>
      </c>
      <c r="O6" s="11">
        <f t="shared" si="2"/>
        <v>2500000</v>
      </c>
      <c r="P6" s="11">
        <f t="shared" si="3"/>
        <v>0</v>
      </c>
      <c r="Q6" s="11">
        <f t="shared" si="3"/>
        <v>0</v>
      </c>
      <c r="R6" s="11">
        <f t="shared" si="3"/>
        <v>2826000</v>
      </c>
      <c r="S6" s="11">
        <f t="shared" si="3"/>
        <v>0</v>
      </c>
      <c r="T6" s="11">
        <f t="shared" si="3"/>
        <v>3139000</v>
      </c>
      <c r="U6" s="11">
        <f t="shared" si="3"/>
        <v>0</v>
      </c>
      <c r="V6" s="11">
        <f t="shared" si="3"/>
        <v>3139000</v>
      </c>
      <c r="W6" s="11">
        <f t="shared" si="3"/>
        <v>0</v>
      </c>
    </row>
    <row r="7" spans="1:23" ht="15">
      <c r="A7" s="23" t="s">
        <v>97</v>
      </c>
      <c r="B7" s="25" t="s">
        <v>55</v>
      </c>
      <c r="C7" s="24">
        <f t="shared" si="3"/>
        <v>3465881.78</v>
      </c>
      <c r="D7" s="24">
        <f t="shared" si="3"/>
        <v>750000</v>
      </c>
      <c r="E7" s="24">
        <f t="shared" si="3"/>
        <v>79809.71</v>
      </c>
      <c r="F7" s="24">
        <f t="shared" si="3"/>
        <v>2000</v>
      </c>
      <c r="G7" s="24">
        <f t="shared" si="3"/>
        <v>0</v>
      </c>
      <c r="H7" s="24">
        <f t="shared" si="3"/>
        <v>1000000</v>
      </c>
      <c r="I7" s="24">
        <f t="shared" si="3"/>
        <v>1410756.32</v>
      </c>
      <c r="J7" s="24">
        <f t="shared" si="3"/>
        <v>2500000</v>
      </c>
      <c r="K7" s="24">
        <f t="shared" si="3"/>
        <v>2826000</v>
      </c>
      <c r="L7" s="24">
        <f t="shared" si="3"/>
        <v>3139000</v>
      </c>
      <c r="M7" s="24">
        <f t="shared" si="3"/>
        <v>0</v>
      </c>
      <c r="N7" s="24">
        <f t="shared" si="3"/>
        <v>0</v>
      </c>
      <c r="O7" s="24">
        <f t="shared" si="2"/>
        <v>2500000</v>
      </c>
      <c r="P7" s="24">
        <f t="shared" si="3"/>
        <v>0</v>
      </c>
      <c r="Q7" s="24">
        <f t="shared" si="3"/>
        <v>0</v>
      </c>
      <c r="R7" s="24">
        <v>2826000</v>
      </c>
      <c r="S7" s="24">
        <f t="shared" si="3"/>
        <v>0</v>
      </c>
      <c r="T7" s="24">
        <v>3139000</v>
      </c>
      <c r="U7" s="24">
        <f t="shared" si="3"/>
        <v>0</v>
      </c>
      <c r="V7" s="24">
        <v>3139000</v>
      </c>
      <c r="W7" s="24">
        <f t="shared" si="3"/>
        <v>0</v>
      </c>
    </row>
    <row r="8" spans="1:23" ht="15">
      <c r="A8" s="5" t="s">
        <v>98</v>
      </c>
      <c r="B8" s="16" t="s">
        <v>62</v>
      </c>
      <c r="C8" s="12">
        <f t="shared" si="3"/>
        <v>3465881.78</v>
      </c>
      <c r="D8" s="12">
        <f t="shared" si="3"/>
        <v>750000</v>
      </c>
      <c r="E8" s="12">
        <f t="shared" si="3"/>
        <v>79809.71</v>
      </c>
      <c r="F8" s="12">
        <f t="shared" si="3"/>
        <v>2000</v>
      </c>
      <c r="G8" s="12">
        <f t="shared" si="3"/>
        <v>0</v>
      </c>
      <c r="H8" s="12">
        <f t="shared" si="3"/>
        <v>1000000</v>
      </c>
      <c r="I8" s="12">
        <f t="shared" si="3"/>
        <v>1410756.32</v>
      </c>
      <c r="J8" s="12">
        <f t="shared" si="3"/>
        <v>2500000</v>
      </c>
      <c r="K8" s="12">
        <f t="shared" si="3"/>
        <v>2826000</v>
      </c>
      <c r="L8" s="12">
        <f t="shared" si="3"/>
        <v>3139000</v>
      </c>
      <c r="M8" s="12">
        <f t="shared" si="3"/>
        <v>0</v>
      </c>
      <c r="N8" s="12">
        <f t="shared" si="3"/>
        <v>0</v>
      </c>
      <c r="O8" s="12">
        <f t="shared" si="2"/>
        <v>2500000</v>
      </c>
      <c r="P8" s="12">
        <f t="shared" si="3"/>
        <v>0</v>
      </c>
      <c r="Q8" s="12">
        <f t="shared" si="3"/>
        <v>0</v>
      </c>
      <c r="R8" s="12">
        <f t="shared" si="3"/>
        <v>0</v>
      </c>
      <c r="S8" s="12">
        <f t="shared" si="3"/>
        <v>0</v>
      </c>
      <c r="T8" s="12">
        <f t="shared" si="3"/>
        <v>0</v>
      </c>
      <c r="U8" s="12">
        <f t="shared" si="3"/>
        <v>0</v>
      </c>
      <c r="V8" s="12">
        <f t="shared" si="3"/>
        <v>0</v>
      </c>
      <c r="W8" s="12">
        <f t="shared" si="3"/>
        <v>0</v>
      </c>
    </row>
    <row r="9" spans="1:23" ht="17.25" customHeight="1">
      <c r="A9" s="2" t="s">
        <v>32</v>
      </c>
      <c r="B9" s="13" t="s">
        <v>30</v>
      </c>
      <c r="C9" s="9">
        <v>3465881.78</v>
      </c>
      <c r="D9" s="20">
        <v>750000</v>
      </c>
      <c r="E9" s="9">
        <v>79809.71</v>
      </c>
      <c r="F9" s="20">
        <v>2000</v>
      </c>
      <c r="G9" s="9"/>
      <c r="H9" s="20">
        <v>1000000</v>
      </c>
      <c r="I9" s="20">
        <v>1410756.32</v>
      </c>
      <c r="J9" s="20">
        <v>2500000</v>
      </c>
      <c r="K9" s="20">
        <v>2826000</v>
      </c>
      <c r="L9" s="20">
        <v>3139000</v>
      </c>
      <c r="M9" s="20"/>
      <c r="N9" s="20"/>
      <c r="O9" s="20">
        <f t="shared" si="2"/>
        <v>2500000</v>
      </c>
      <c r="P9" s="9"/>
      <c r="Q9" s="20">
        <v>0</v>
      </c>
      <c r="R9" s="20"/>
      <c r="S9" s="20"/>
      <c r="T9" s="20"/>
      <c r="U9" s="20"/>
      <c r="V9" s="20"/>
      <c r="W9" s="20">
        <v>0</v>
      </c>
    </row>
    <row r="10" spans="1:23" ht="27" customHeight="1">
      <c r="A10" s="4" t="s">
        <v>99</v>
      </c>
      <c r="B10" s="15" t="s">
        <v>47</v>
      </c>
      <c r="C10" s="11">
        <f aca="true" t="shared" si="4" ref="C10:W11">C11</f>
        <v>11028797.889999999</v>
      </c>
      <c r="D10" s="11">
        <f t="shared" si="4"/>
        <v>13150000</v>
      </c>
      <c r="E10" s="11">
        <f t="shared" si="4"/>
        <v>19664993.43</v>
      </c>
      <c r="F10" s="11">
        <f t="shared" si="4"/>
        <v>15980000</v>
      </c>
      <c r="G10" s="11">
        <f t="shared" si="4"/>
        <v>17120724.330000002</v>
      </c>
      <c r="H10" s="11">
        <f t="shared" si="4"/>
        <v>16700000</v>
      </c>
      <c r="I10" s="11">
        <f t="shared" si="4"/>
        <v>7954159.37</v>
      </c>
      <c r="J10" s="11">
        <f t="shared" si="4"/>
        <v>13300000</v>
      </c>
      <c r="K10" s="11">
        <f t="shared" si="4"/>
        <v>16700000</v>
      </c>
      <c r="L10" s="11">
        <f t="shared" si="4"/>
        <v>18800000</v>
      </c>
      <c r="M10" s="11">
        <f t="shared" si="4"/>
        <v>0</v>
      </c>
      <c r="N10" s="11">
        <f t="shared" si="4"/>
        <v>0</v>
      </c>
      <c r="O10" s="11">
        <f t="shared" si="2"/>
        <v>13300000</v>
      </c>
      <c r="P10" s="11">
        <f t="shared" si="4"/>
        <v>4372077.52</v>
      </c>
      <c r="Q10" s="11">
        <f t="shared" si="4"/>
        <v>0</v>
      </c>
      <c r="R10" s="11">
        <f t="shared" si="4"/>
        <v>16700000</v>
      </c>
      <c r="S10" s="11">
        <f t="shared" si="4"/>
        <v>0</v>
      </c>
      <c r="T10" s="11">
        <f t="shared" si="4"/>
        <v>18800000</v>
      </c>
      <c r="U10" s="11">
        <f t="shared" si="4"/>
        <v>0</v>
      </c>
      <c r="V10" s="11">
        <f t="shared" si="4"/>
        <v>18800000</v>
      </c>
      <c r="W10" s="11">
        <f t="shared" si="4"/>
        <v>0</v>
      </c>
    </row>
    <row r="11" spans="1:23" ht="14.25" customHeight="1">
      <c r="A11" s="23" t="s">
        <v>100</v>
      </c>
      <c r="B11" s="25" t="s">
        <v>55</v>
      </c>
      <c r="C11" s="24">
        <f aca="true" t="shared" si="5" ref="C11:W11">C12+C14+C20</f>
        <v>11028797.889999999</v>
      </c>
      <c r="D11" s="24">
        <f t="shared" si="5"/>
        <v>13150000</v>
      </c>
      <c r="E11" s="24">
        <f t="shared" si="5"/>
        <v>19664993.43</v>
      </c>
      <c r="F11" s="24">
        <f t="shared" si="5"/>
        <v>15980000</v>
      </c>
      <c r="G11" s="24">
        <f t="shared" si="5"/>
        <v>17120724.330000002</v>
      </c>
      <c r="H11" s="24">
        <f t="shared" si="5"/>
        <v>16700000</v>
      </c>
      <c r="I11" s="24">
        <f t="shared" si="5"/>
        <v>7954159.37</v>
      </c>
      <c r="J11" s="24">
        <f t="shared" si="5"/>
        <v>13300000</v>
      </c>
      <c r="K11" s="24">
        <f t="shared" si="5"/>
        <v>16700000</v>
      </c>
      <c r="L11" s="24">
        <f t="shared" si="5"/>
        <v>18800000</v>
      </c>
      <c r="M11" s="24">
        <f t="shared" si="5"/>
        <v>0</v>
      </c>
      <c r="N11" s="24">
        <f t="shared" si="5"/>
        <v>0</v>
      </c>
      <c r="O11" s="24">
        <f t="shared" si="2"/>
        <v>13300000</v>
      </c>
      <c r="P11" s="24">
        <f>P12+P14+P20</f>
        <v>4372077.52</v>
      </c>
      <c r="Q11" s="24">
        <f t="shared" si="5"/>
        <v>0</v>
      </c>
      <c r="R11" s="24">
        <v>16700000</v>
      </c>
      <c r="S11" s="24">
        <f t="shared" si="4"/>
        <v>0</v>
      </c>
      <c r="T11" s="24">
        <v>18800000</v>
      </c>
      <c r="U11" s="24">
        <f t="shared" si="4"/>
        <v>0</v>
      </c>
      <c r="V11" s="24">
        <v>18800000</v>
      </c>
      <c r="W11" s="24">
        <f t="shared" si="5"/>
        <v>0</v>
      </c>
    </row>
    <row r="12" spans="1:23" ht="22.5" customHeight="1">
      <c r="A12" s="5" t="s">
        <v>102</v>
      </c>
      <c r="B12" s="16" t="s">
        <v>101</v>
      </c>
      <c r="C12" s="12">
        <f aca="true" t="shared" si="6" ref="C12:W12">C13</f>
        <v>0</v>
      </c>
      <c r="D12" s="12">
        <f t="shared" si="6"/>
        <v>0</v>
      </c>
      <c r="E12" s="12">
        <f t="shared" si="6"/>
        <v>0</v>
      </c>
      <c r="F12" s="12">
        <f t="shared" si="6"/>
        <v>0</v>
      </c>
      <c r="G12" s="12">
        <f t="shared" si="6"/>
        <v>0</v>
      </c>
      <c r="H12" s="12">
        <f t="shared" si="6"/>
        <v>0</v>
      </c>
      <c r="I12" s="12"/>
      <c r="J12" s="12"/>
      <c r="K12" s="12">
        <f t="shared" si="6"/>
        <v>0</v>
      </c>
      <c r="L12" s="12">
        <f t="shared" si="6"/>
        <v>0</v>
      </c>
      <c r="M12" s="12">
        <f t="shared" si="6"/>
        <v>0</v>
      </c>
      <c r="N12" s="12">
        <f t="shared" si="6"/>
        <v>0</v>
      </c>
      <c r="O12" s="12">
        <f t="shared" si="2"/>
        <v>0</v>
      </c>
      <c r="P12" s="12">
        <f t="shared" si="6"/>
        <v>0</v>
      </c>
      <c r="Q12" s="12">
        <f t="shared" si="6"/>
        <v>0</v>
      </c>
      <c r="R12" s="12">
        <f t="shared" si="6"/>
        <v>0</v>
      </c>
      <c r="S12" s="12">
        <f t="shared" si="6"/>
        <v>0</v>
      </c>
      <c r="T12" s="12">
        <f t="shared" si="6"/>
        <v>0</v>
      </c>
      <c r="U12" s="12">
        <f t="shared" si="6"/>
        <v>0</v>
      </c>
      <c r="V12" s="12">
        <f t="shared" si="6"/>
        <v>0</v>
      </c>
      <c r="W12" s="12">
        <f t="shared" si="6"/>
        <v>0</v>
      </c>
    </row>
    <row r="13" spans="1:23" ht="17.25" customHeight="1">
      <c r="A13" s="2" t="s">
        <v>33</v>
      </c>
      <c r="B13" s="13" t="s">
        <v>34</v>
      </c>
      <c r="C13" s="9">
        <v>0</v>
      </c>
      <c r="D13" s="20">
        <v>0</v>
      </c>
      <c r="E13" s="9">
        <v>0</v>
      </c>
      <c r="F13" s="20">
        <v>0</v>
      </c>
      <c r="G13" s="9">
        <v>0</v>
      </c>
      <c r="H13" s="20">
        <v>0</v>
      </c>
      <c r="I13" s="20"/>
      <c r="J13" s="20"/>
      <c r="K13" s="20">
        <v>0</v>
      </c>
      <c r="L13" s="20">
        <v>0</v>
      </c>
      <c r="M13" s="20">
        <v>0</v>
      </c>
      <c r="N13" s="20">
        <v>0</v>
      </c>
      <c r="O13" s="20">
        <f t="shared" si="2"/>
        <v>0</v>
      </c>
      <c r="P13" s="9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</row>
    <row r="14" spans="1:23" ht="15">
      <c r="A14" s="5" t="s">
        <v>103</v>
      </c>
      <c r="B14" s="16" t="s">
        <v>62</v>
      </c>
      <c r="C14" s="12">
        <f>SUM(C15:C19)</f>
        <v>9013330.86</v>
      </c>
      <c r="D14" s="12">
        <f>SUM(D15:D19)</f>
        <v>12150000</v>
      </c>
      <c r="E14" s="12">
        <f>SUM(E15:E19)</f>
        <v>18085080.82</v>
      </c>
      <c r="F14" s="12">
        <f aca="true" t="shared" si="7" ref="F14:W14">SUM(F15:F19)</f>
        <v>14480000</v>
      </c>
      <c r="G14" s="12">
        <f t="shared" si="7"/>
        <v>15170999.07</v>
      </c>
      <c r="H14" s="12">
        <f t="shared" si="7"/>
        <v>15200000</v>
      </c>
      <c r="I14" s="12">
        <f t="shared" si="7"/>
        <v>3873159.27</v>
      </c>
      <c r="J14" s="12">
        <f t="shared" si="7"/>
        <v>11300000</v>
      </c>
      <c r="K14" s="12">
        <f>SUM(K15:K19)</f>
        <v>14200000</v>
      </c>
      <c r="L14" s="12">
        <f>SUM(L15:L19)</f>
        <v>16200000</v>
      </c>
      <c r="M14" s="12">
        <f t="shared" si="7"/>
        <v>0</v>
      </c>
      <c r="N14" s="12">
        <f t="shared" si="7"/>
        <v>0</v>
      </c>
      <c r="O14" s="12">
        <f t="shared" si="2"/>
        <v>11300000</v>
      </c>
      <c r="P14" s="12">
        <f>SUM(P15:P19)</f>
        <v>3983647.25</v>
      </c>
      <c r="Q14" s="12">
        <f t="shared" si="7"/>
        <v>0</v>
      </c>
      <c r="R14" s="12">
        <f>SUM(R15:R19)</f>
        <v>0</v>
      </c>
      <c r="S14" s="12">
        <f t="shared" si="7"/>
        <v>0</v>
      </c>
      <c r="T14" s="12">
        <f>SUM(T15:T19)</f>
        <v>0</v>
      </c>
      <c r="U14" s="12">
        <f t="shared" si="7"/>
        <v>0</v>
      </c>
      <c r="V14" s="12">
        <f t="shared" si="7"/>
        <v>0</v>
      </c>
      <c r="W14" s="12">
        <f t="shared" si="7"/>
        <v>0</v>
      </c>
    </row>
    <row r="15" spans="1:23" ht="15">
      <c r="A15" s="2" t="s">
        <v>35</v>
      </c>
      <c r="B15" s="13" t="s">
        <v>130</v>
      </c>
      <c r="C15" s="9">
        <v>151453</v>
      </c>
      <c r="D15" s="20">
        <v>100000</v>
      </c>
      <c r="E15" s="9">
        <v>81420</v>
      </c>
      <c r="F15" s="20">
        <v>100000</v>
      </c>
      <c r="G15" s="9">
        <v>17995</v>
      </c>
      <c r="H15" s="20">
        <v>100000</v>
      </c>
      <c r="I15" s="20">
        <v>114224</v>
      </c>
      <c r="J15" s="20">
        <v>200000</v>
      </c>
      <c r="K15" s="20">
        <v>100000</v>
      </c>
      <c r="L15" s="20">
        <v>100000</v>
      </c>
      <c r="M15" s="20"/>
      <c r="N15" s="20"/>
      <c r="O15" s="20">
        <f t="shared" si="2"/>
        <v>200000</v>
      </c>
      <c r="P15" s="9"/>
      <c r="Q15" s="20">
        <v>0</v>
      </c>
      <c r="R15" s="20"/>
      <c r="S15" s="20"/>
      <c r="T15" s="20"/>
      <c r="U15" s="20"/>
      <c r="V15" s="20"/>
      <c r="W15" s="20">
        <v>0</v>
      </c>
    </row>
    <row r="16" spans="1:23" ht="15">
      <c r="A16" s="2" t="s">
        <v>36</v>
      </c>
      <c r="B16" s="13" t="s">
        <v>150</v>
      </c>
      <c r="C16" s="9">
        <v>8861877.86</v>
      </c>
      <c r="D16" s="20">
        <v>11950000</v>
      </c>
      <c r="E16" s="9">
        <v>18003660.82</v>
      </c>
      <c r="F16" s="20">
        <v>14280000</v>
      </c>
      <c r="G16" s="9">
        <v>15153004.07</v>
      </c>
      <c r="H16" s="20">
        <v>15000000</v>
      </c>
      <c r="I16" s="20">
        <v>3758935.27</v>
      </c>
      <c r="J16" s="20">
        <v>11000000</v>
      </c>
      <c r="K16" s="20">
        <v>14000000</v>
      </c>
      <c r="L16" s="20">
        <v>16000000</v>
      </c>
      <c r="M16" s="20"/>
      <c r="N16" s="20"/>
      <c r="O16" s="20">
        <f t="shared" si="2"/>
        <v>11000000</v>
      </c>
      <c r="P16" s="9">
        <v>3983647.25</v>
      </c>
      <c r="Q16" s="20">
        <v>0</v>
      </c>
      <c r="R16" s="20"/>
      <c r="S16" s="20"/>
      <c r="T16" s="20"/>
      <c r="U16" s="20"/>
      <c r="V16" s="20"/>
      <c r="W16" s="20">
        <v>0</v>
      </c>
    </row>
    <row r="17" spans="1:23" ht="15">
      <c r="A17" s="2" t="s">
        <v>37</v>
      </c>
      <c r="B17" s="13" t="s">
        <v>38</v>
      </c>
      <c r="C17" s="9">
        <v>0</v>
      </c>
      <c r="D17" s="20">
        <v>0</v>
      </c>
      <c r="E17" s="9"/>
      <c r="F17" s="20"/>
      <c r="G17" s="9"/>
      <c r="H17" s="20"/>
      <c r="I17" s="20"/>
      <c r="J17" s="20"/>
      <c r="K17" s="20"/>
      <c r="L17" s="20"/>
      <c r="M17" s="20"/>
      <c r="N17" s="20"/>
      <c r="O17" s="20">
        <f t="shared" si="2"/>
        <v>0</v>
      </c>
      <c r="P17" s="9"/>
      <c r="Q17" s="20">
        <v>0</v>
      </c>
      <c r="R17" s="20"/>
      <c r="S17" s="20"/>
      <c r="T17" s="20"/>
      <c r="U17" s="20"/>
      <c r="V17" s="20"/>
      <c r="W17" s="20">
        <v>0</v>
      </c>
    </row>
    <row r="18" spans="1:23" ht="15">
      <c r="A18" s="2" t="s">
        <v>39</v>
      </c>
      <c r="B18" s="13" t="s">
        <v>40</v>
      </c>
      <c r="C18" s="9">
        <v>0</v>
      </c>
      <c r="D18" s="20">
        <v>0</v>
      </c>
      <c r="E18" s="9"/>
      <c r="F18" s="20"/>
      <c r="G18" s="9"/>
      <c r="H18" s="30"/>
      <c r="I18" s="30"/>
      <c r="J18" s="30"/>
      <c r="K18" s="30"/>
      <c r="L18" s="30"/>
      <c r="M18" s="20"/>
      <c r="N18" s="20"/>
      <c r="O18" s="20">
        <f t="shared" si="2"/>
        <v>0</v>
      </c>
      <c r="P18" s="9"/>
      <c r="Q18" s="20">
        <v>0</v>
      </c>
      <c r="R18" s="20"/>
      <c r="S18" s="20"/>
      <c r="T18" s="20"/>
      <c r="U18" s="20"/>
      <c r="V18" s="20"/>
      <c r="W18" s="20">
        <v>0</v>
      </c>
    </row>
    <row r="19" spans="1:23" ht="15.75" thickBot="1">
      <c r="A19" s="27" t="s">
        <v>41</v>
      </c>
      <c r="B19" s="28" t="s">
        <v>31</v>
      </c>
      <c r="C19" s="9">
        <v>0</v>
      </c>
      <c r="D19" s="20">
        <v>100000</v>
      </c>
      <c r="E19" s="29"/>
      <c r="F19" s="30">
        <v>100000</v>
      </c>
      <c r="G19" s="9"/>
      <c r="H19" s="30">
        <v>100000</v>
      </c>
      <c r="I19" s="30"/>
      <c r="J19" s="30">
        <v>100000</v>
      </c>
      <c r="K19" s="30">
        <v>100000</v>
      </c>
      <c r="L19" s="30">
        <v>100000</v>
      </c>
      <c r="M19" s="20"/>
      <c r="N19" s="20"/>
      <c r="O19" s="20">
        <f t="shared" si="2"/>
        <v>100000</v>
      </c>
      <c r="P19" s="9"/>
      <c r="Q19" s="20">
        <v>0</v>
      </c>
      <c r="R19" s="30"/>
      <c r="S19" s="30"/>
      <c r="T19" s="30"/>
      <c r="U19" s="30"/>
      <c r="V19" s="30"/>
      <c r="W19" s="30">
        <v>0</v>
      </c>
    </row>
    <row r="20" spans="1:23" ht="15">
      <c r="A20" s="32" t="s">
        <v>104</v>
      </c>
      <c r="B20" s="32" t="s">
        <v>94</v>
      </c>
      <c r="C20" s="12">
        <f>SUM(C24:C26)</f>
        <v>2015467.03</v>
      </c>
      <c r="D20" s="36">
        <f>SUM(D24:D26)</f>
        <v>1000000</v>
      </c>
      <c r="E20" s="38">
        <f>SUM(E22:E27)</f>
        <v>1579912.61</v>
      </c>
      <c r="F20" s="38">
        <f>SUM(F21:F27)</f>
        <v>1500000</v>
      </c>
      <c r="G20" s="38">
        <f aca="true" t="shared" si="8" ref="G20:W20">SUM(G21:G27)</f>
        <v>1949725.26</v>
      </c>
      <c r="H20" s="38">
        <f t="shared" si="8"/>
        <v>1500000</v>
      </c>
      <c r="I20" s="38">
        <f t="shared" si="8"/>
        <v>4081000.1</v>
      </c>
      <c r="J20" s="38">
        <f t="shared" si="8"/>
        <v>2000000</v>
      </c>
      <c r="K20" s="38">
        <f t="shared" si="8"/>
        <v>2500000</v>
      </c>
      <c r="L20" s="38">
        <f t="shared" si="8"/>
        <v>2600000</v>
      </c>
      <c r="M20" s="38">
        <f t="shared" si="8"/>
        <v>0</v>
      </c>
      <c r="N20" s="38">
        <f t="shared" si="8"/>
        <v>0</v>
      </c>
      <c r="O20" s="38">
        <f t="shared" si="2"/>
        <v>2000000</v>
      </c>
      <c r="P20" s="38">
        <f t="shared" si="8"/>
        <v>388430.27</v>
      </c>
      <c r="Q20" s="38">
        <f t="shared" si="8"/>
        <v>0</v>
      </c>
      <c r="R20" s="38">
        <f t="shared" si="8"/>
        <v>0</v>
      </c>
      <c r="S20" s="38">
        <f t="shared" si="8"/>
        <v>0</v>
      </c>
      <c r="T20" s="38">
        <f t="shared" si="8"/>
        <v>0</v>
      </c>
      <c r="U20" s="38">
        <f t="shared" si="8"/>
        <v>0</v>
      </c>
      <c r="V20" s="38">
        <f t="shared" si="8"/>
        <v>0</v>
      </c>
      <c r="W20" s="38">
        <f t="shared" si="8"/>
        <v>0</v>
      </c>
    </row>
    <row r="21" spans="1:23" ht="17.25" customHeight="1" thickBot="1">
      <c r="A21" s="3" t="s">
        <v>279</v>
      </c>
      <c r="B21" s="14" t="s">
        <v>130</v>
      </c>
      <c r="C21" s="10">
        <v>0</v>
      </c>
      <c r="D21" s="21">
        <v>0</v>
      </c>
      <c r="E21" s="10">
        <v>0</v>
      </c>
      <c r="F21" s="21">
        <v>0</v>
      </c>
      <c r="G21" s="10">
        <v>0</v>
      </c>
      <c r="H21" s="21"/>
      <c r="I21" s="21">
        <v>3688825.03</v>
      </c>
      <c r="J21" s="21"/>
      <c r="K21" s="21">
        <v>0</v>
      </c>
      <c r="L21" s="21">
        <v>0</v>
      </c>
      <c r="M21" s="21">
        <v>0</v>
      </c>
      <c r="N21" s="21">
        <v>0</v>
      </c>
      <c r="O21" s="21">
        <f t="shared" si="2"/>
        <v>0</v>
      </c>
      <c r="P21" s="21">
        <v>183818.27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</row>
    <row r="22" spans="1:23" ht="15">
      <c r="A22" s="2" t="s">
        <v>227</v>
      </c>
      <c r="B22" s="34" t="s">
        <v>134</v>
      </c>
      <c r="C22" s="33"/>
      <c r="D22" s="37"/>
      <c r="E22" s="9">
        <v>153695</v>
      </c>
      <c r="F22" s="9"/>
      <c r="G22" s="33"/>
      <c r="H22" s="9"/>
      <c r="I22" s="9"/>
      <c r="J22" s="9"/>
      <c r="K22" s="9"/>
      <c r="L22" s="9"/>
      <c r="M22" s="31"/>
      <c r="N22" s="31"/>
      <c r="O22" s="31">
        <f t="shared" si="2"/>
        <v>0</v>
      </c>
      <c r="P22" s="33"/>
      <c r="Q22" s="31"/>
      <c r="R22" s="9"/>
      <c r="S22" s="9"/>
      <c r="T22" s="9"/>
      <c r="U22" s="9"/>
      <c r="V22" s="9"/>
      <c r="W22" s="9"/>
    </row>
    <row r="23" spans="1:23" ht="15">
      <c r="A23" s="2" t="s">
        <v>225</v>
      </c>
      <c r="B23" s="34" t="s">
        <v>226</v>
      </c>
      <c r="C23" s="33"/>
      <c r="D23" s="37"/>
      <c r="E23" s="9">
        <v>53513</v>
      </c>
      <c r="F23" s="9"/>
      <c r="G23" s="33">
        <v>46020</v>
      </c>
      <c r="H23" s="9"/>
      <c r="I23" s="9"/>
      <c r="J23" s="9"/>
      <c r="K23" s="9"/>
      <c r="L23" s="9"/>
      <c r="M23" s="31"/>
      <c r="N23" s="31"/>
      <c r="O23" s="31">
        <f t="shared" si="2"/>
        <v>0</v>
      </c>
      <c r="P23" s="33"/>
      <c r="Q23" s="31"/>
      <c r="R23" s="9"/>
      <c r="S23" s="9"/>
      <c r="T23" s="9"/>
      <c r="U23" s="9"/>
      <c r="V23" s="9"/>
      <c r="W23" s="9"/>
    </row>
    <row r="24" spans="1:23" ht="15">
      <c r="A24" s="2" t="s">
        <v>42</v>
      </c>
      <c r="B24" s="2" t="s">
        <v>150</v>
      </c>
      <c r="C24" s="33">
        <v>1304415.33</v>
      </c>
      <c r="D24" s="37">
        <v>0</v>
      </c>
      <c r="E24" s="9">
        <v>853897.8</v>
      </c>
      <c r="F24" s="9"/>
      <c r="G24" s="33">
        <v>1798572.58</v>
      </c>
      <c r="H24" s="9"/>
      <c r="I24" s="9"/>
      <c r="J24" s="9"/>
      <c r="K24" s="9"/>
      <c r="L24" s="9"/>
      <c r="M24" s="31"/>
      <c r="N24" s="31"/>
      <c r="O24" s="31">
        <f t="shared" si="2"/>
        <v>0</v>
      </c>
      <c r="P24" s="33"/>
      <c r="Q24" s="31">
        <v>0</v>
      </c>
      <c r="R24" s="9"/>
      <c r="S24" s="9"/>
      <c r="T24" s="9"/>
      <c r="U24" s="9"/>
      <c r="V24" s="9">
        <v>0</v>
      </c>
      <c r="W24" s="9">
        <v>0</v>
      </c>
    </row>
    <row r="25" spans="1:23" ht="15">
      <c r="A25" s="2" t="s">
        <v>229</v>
      </c>
      <c r="B25" s="26" t="s">
        <v>30</v>
      </c>
      <c r="C25" s="33"/>
      <c r="D25" s="37"/>
      <c r="E25" s="9"/>
      <c r="F25" s="9"/>
      <c r="G25" s="33">
        <v>105132.68</v>
      </c>
      <c r="H25" s="9"/>
      <c r="I25" s="9"/>
      <c r="J25" s="9"/>
      <c r="K25" s="9"/>
      <c r="L25" s="9"/>
      <c r="M25" s="31"/>
      <c r="N25" s="31"/>
      <c r="O25" s="31">
        <f t="shared" si="2"/>
        <v>0</v>
      </c>
      <c r="P25" s="33"/>
      <c r="Q25" s="31"/>
      <c r="R25" s="9"/>
      <c r="S25" s="9"/>
      <c r="T25" s="9"/>
      <c r="U25" s="9"/>
      <c r="V25" s="9"/>
      <c r="W25" s="9"/>
    </row>
    <row r="26" spans="1:23" ht="15">
      <c r="A26" s="2" t="s">
        <v>43</v>
      </c>
      <c r="B26" s="2" t="s">
        <v>31</v>
      </c>
      <c r="C26" s="33">
        <v>711051.7</v>
      </c>
      <c r="D26" s="37">
        <v>1000000</v>
      </c>
      <c r="E26" s="9">
        <v>294488.81</v>
      </c>
      <c r="F26" s="9">
        <v>1500000</v>
      </c>
      <c r="G26" s="33"/>
      <c r="H26" s="9">
        <v>1500000</v>
      </c>
      <c r="I26" s="9">
        <v>275658.18</v>
      </c>
      <c r="J26" s="9">
        <v>2000000</v>
      </c>
      <c r="K26" s="9">
        <v>2500000</v>
      </c>
      <c r="L26" s="9">
        <v>2600000</v>
      </c>
      <c r="M26" s="31"/>
      <c r="N26" s="31"/>
      <c r="O26" s="31">
        <f t="shared" si="2"/>
        <v>2000000</v>
      </c>
      <c r="P26" s="33">
        <v>204612</v>
      </c>
      <c r="Q26" s="31">
        <v>0</v>
      </c>
      <c r="R26" s="9"/>
      <c r="S26" s="9"/>
      <c r="T26" s="9"/>
      <c r="U26" s="9"/>
      <c r="V26" s="9">
        <v>0</v>
      </c>
      <c r="W26" s="9">
        <v>0</v>
      </c>
    </row>
    <row r="27" spans="1:23" ht="15.75" thickBot="1">
      <c r="A27" s="3" t="s">
        <v>228</v>
      </c>
      <c r="B27" s="35" t="s">
        <v>134</v>
      </c>
      <c r="C27" s="33">
        <v>711051.7</v>
      </c>
      <c r="D27" s="37">
        <v>1000000</v>
      </c>
      <c r="E27" s="10">
        <v>224318</v>
      </c>
      <c r="F27" s="10"/>
      <c r="G27" s="33"/>
      <c r="H27" s="10"/>
      <c r="I27" s="10">
        <v>116516.89</v>
      </c>
      <c r="J27" s="10"/>
      <c r="K27" s="10"/>
      <c r="L27" s="10"/>
      <c r="M27" s="31"/>
      <c r="N27" s="31"/>
      <c r="O27" s="31">
        <f t="shared" si="2"/>
        <v>0</v>
      </c>
      <c r="P27" s="33"/>
      <c r="Q27" s="31">
        <v>0</v>
      </c>
      <c r="R27" s="10"/>
      <c r="S27" s="10"/>
      <c r="T27" s="10"/>
      <c r="U27" s="10"/>
      <c r="V27" s="10">
        <v>0</v>
      </c>
      <c r="W27" s="10">
        <v>0</v>
      </c>
    </row>
    <row r="28" spans="8:12" ht="15.75" thickBot="1">
      <c r="H28" s="10"/>
      <c r="I28" s="44"/>
      <c r="J28" s="44"/>
      <c r="K28" s="44"/>
      <c r="L28" s="44"/>
    </row>
    <row r="29" ht="15.75" thickBot="1"/>
    <row r="30" spans="1:23" ht="24" customHeight="1" thickBot="1">
      <c r="A30" s="43"/>
      <c r="B30" s="43"/>
      <c r="C30" s="44"/>
      <c r="E30"/>
      <c r="F30" s="216" t="s">
        <v>343</v>
      </c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8"/>
      <c r="R30" s="219">
        <v>2017</v>
      </c>
      <c r="S30" s="220"/>
      <c r="T30" s="219">
        <v>2018</v>
      </c>
      <c r="U30" s="220"/>
      <c r="V30" s="219">
        <v>2019</v>
      </c>
      <c r="W30" s="220"/>
    </row>
    <row r="31" spans="2:23" ht="58.5" customHeight="1" thickBot="1">
      <c r="B31" s="43"/>
      <c r="D31" s="8" t="s">
        <v>204</v>
      </c>
      <c r="E31" s="8" t="s">
        <v>221</v>
      </c>
      <c r="F31" s="75" t="s">
        <v>222</v>
      </c>
      <c r="G31" s="75" t="s">
        <v>271</v>
      </c>
      <c r="H31" s="75" t="s">
        <v>272</v>
      </c>
      <c r="I31" s="75" t="s">
        <v>345</v>
      </c>
      <c r="J31" s="75" t="s">
        <v>322</v>
      </c>
      <c r="K31" s="83" t="s">
        <v>280</v>
      </c>
      <c r="L31" s="83" t="s">
        <v>346</v>
      </c>
      <c r="M31" s="76" t="s">
        <v>0</v>
      </c>
      <c r="N31" s="76" t="s">
        <v>1</v>
      </c>
      <c r="O31" s="76" t="s">
        <v>3</v>
      </c>
      <c r="P31" s="75" t="s">
        <v>344</v>
      </c>
      <c r="Q31" s="76" t="s">
        <v>2</v>
      </c>
      <c r="R31" s="77" t="s">
        <v>274</v>
      </c>
      <c r="S31" s="78" t="s">
        <v>4</v>
      </c>
      <c r="T31" s="77" t="s">
        <v>275</v>
      </c>
      <c r="U31" s="78" t="s">
        <v>4</v>
      </c>
      <c r="V31" s="77" t="s">
        <v>275</v>
      </c>
      <c r="W31" s="78" t="s">
        <v>4</v>
      </c>
    </row>
    <row r="32" ht="16.5" customHeight="1">
      <c r="C32" s="45"/>
    </row>
    <row r="33" spans="1:23" ht="18.75" hidden="1">
      <c r="A33" s="46" t="s">
        <v>231</v>
      </c>
      <c r="B33" s="47" t="s">
        <v>44</v>
      </c>
      <c r="C33" s="48" t="s">
        <v>232</v>
      </c>
      <c r="D33" s="49">
        <f>D34+D35+D36+D37</f>
        <v>0</v>
      </c>
      <c r="E33" s="49">
        <f aca="true" t="shared" si="9" ref="E33:W33">E34+E35+E36+E37</f>
        <v>0</v>
      </c>
      <c r="F33" s="49">
        <f t="shared" si="9"/>
        <v>0</v>
      </c>
      <c r="G33" s="49"/>
      <c r="H33" s="49">
        <f t="shared" si="9"/>
        <v>0</v>
      </c>
      <c r="I33" s="49"/>
      <c r="J33" s="49"/>
      <c r="K33" s="49"/>
      <c r="L33" s="49"/>
      <c r="M33" s="49">
        <f t="shared" si="9"/>
        <v>0</v>
      </c>
      <c r="N33" s="49">
        <f t="shared" si="9"/>
        <v>0</v>
      </c>
      <c r="O33" s="49">
        <f t="shared" si="9"/>
        <v>0</v>
      </c>
      <c r="P33" s="49"/>
      <c r="Q33" s="49">
        <f t="shared" si="9"/>
        <v>0</v>
      </c>
      <c r="R33" s="49">
        <f t="shared" si="9"/>
        <v>0</v>
      </c>
      <c r="S33" s="49">
        <f t="shared" si="9"/>
        <v>0</v>
      </c>
      <c r="T33" s="49">
        <f t="shared" si="9"/>
        <v>0</v>
      </c>
      <c r="U33" s="49">
        <f t="shared" si="9"/>
        <v>0</v>
      </c>
      <c r="V33" s="49">
        <f t="shared" si="9"/>
        <v>0</v>
      </c>
      <c r="W33" s="49">
        <f t="shared" si="9"/>
        <v>0</v>
      </c>
    </row>
    <row r="34" spans="1:23" ht="15.75" hidden="1">
      <c r="A34" s="50">
        <v>1</v>
      </c>
      <c r="B34" s="51" t="s">
        <v>48</v>
      </c>
      <c r="C34" s="52" t="s">
        <v>232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1:23" ht="15.75" hidden="1">
      <c r="A35" s="50">
        <v>2</v>
      </c>
      <c r="B35" s="51" t="s">
        <v>233</v>
      </c>
      <c r="C35" s="52" t="s">
        <v>232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ht="15.75" hidden="1">
      <c r="A36" s="50">
        <v>3</v>
      </c>
      <c r="B36" s="51" t="s">
        <v>234</v>
      </c>
      <c r="C36" s="52" t="s">
        <v>232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ht="15.75" hidden="1">
      <c r="A37" s="50">
        <v>4</v>
      </c>
      <c r="B37" s="51" t="s">
        <v>235</v>
      </c>
      <c r="C37" s="52" t="s">
        <v>232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23" ht="15.75" hidden="1">
      <c r="A38" s="53">
        <v>5</v>
      </c>
      <c r="B38" s="51" t="s">
        <v>236</v>
      </c>
      <c r="C38" s="54"/>
      <c r="D38" s="41"/>
      <c r="E38" s="31"/>
      <c r="F38" s="31"/>
      <c r="G38" s="31"/>
      <c r="H38" s="31"/>
      <c r="I38" s="31"/>
      <c r="J38" s="31"/>
      <c r="K38" s="31"/>
      <c r="L38" s="31"/>
      <c r="M38" s="41"/>
      <c r="N38" s="41"/>
      <c r="O38" s="41"/>
      <c r="P38" s="41"/>
      <c r="Q38" s="41"/>
      <c r="R38" s="31"/>
      <c r="S38" s="41"/>
      <c r="T38" s="31"/>
      <c r="U38" s="41"/>
      <c r="V38" s="41"/>
      <c r="W38" s="40"/>
    </row>
    <row r="39" spans="1:23" ht="16.5" hidden="1" thickBot="1">
      <c r="A39" s="55" t="s">
        <v>237</v>
      </c>
      <c r="B39" s="56" t="s">
        <v>238</v>
      </c>
      <c r="C39" s="52" t="s">
        <v>232</v>
      </c>
      <c r="D39" s="57">
        <f>D40+D41+D42+D43</f>
        <v>0</v>
      </c>
      <c r="E39" s="57">
        <f aca="true" t="shared" si="10" ref="E39:W39">E40+E41+E42+E43</f>
        <v>0</v>
      </c>
      <c r="F39" s="57">
        <f t="shared" si="10"/>
        <v>0</v>
      </c>
      <c r="G39" s="57"/>
      <c r="H39" s="57">
        <f t="shared" si="10"/>
        <v>0</v>
      </c>
      <c r="I39" s="57"/>
      <c r="J39" s="57"/>
      <c r="K39" s="57"/>
      <c r="L39" s="57"/>
      <c r="M39" s="57">
        <f t="shared" si="10"/>
        <v>0</v>
      </c>
      <c r="N39" s="57">
        <f t="shared" si="10"/>
        <v>0</v>
      </c>
      <c r="O39" s="57">
        <f t="shared" si="10"/>
        <v>0</v>
      </c>
      <c r="P39" s="57"/>
      <c r="Q39" s="57">
        <f t="shared" si="10"/>
        <v>0</v>
      </c>
      <c r="R39" s="57">
        <f t="shared" si="10"/>
        <v>0</v>
      </c>
      <c r="S39" s="57">
        <f t="shared" si="10"/>
        <v>0</v>
      </c>
      <c r="T39" s="57">
        <f t="shared" si="10"/>
        <v>0</v>
      </c>
      <c r="U39" s="57">
        <f t="shared" si="10"/>
        <v>0</v>
      </c>
      <c r="V39" s="57">
        <f t="shared" si="10"/>
        <v>0</v>
      </c>
      <c r="W39" s="57">
        <f t="shared" si="10"/>
        <v>0</v>
      </c>
    </row>
    <row r="40" spans="1:23" ht="15.75" hidden="1">
      <c r="A40" s="58">
        <v>1</v>
      </c>
      <c r="B40" s="51" t="s">
        <v>48</v>
      </c>
      <c r="C40" s="52" t="s">
        <v>232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ht="15.75" hidden="1">
      <c r="A41" s="50">
        <v>2</v>
      </c>
      <c r="B41" s="51" t="s">
        <v>239</v>
      </c>
      <c r="C41" s="52" t="s">
        <v>232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ht="15.75" hidden="1">
      <c r="A42" s="50">
        <v>3</v>
      </c>
      <c r="B42" s="51" t="s">
        <v>234</v>
      </c>
      <c r="C42" s="52" t="s">
        <v>232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ht="15.75" hidden="1">
      <c r="A43" s="53">
        <v>4</v>
      </c>
      <c r="B43" s="51" t="s">
        <v>235</v>
      </c>
      <c r="C43" s="54" t="s">
        <v>232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23" ht="19.5" hidden="1" thickBot="1">
      <c r="A44" s="59" t="s">
        <v>240</v>
      </c>
      <c r="B44" s="60" t="s">
        <v>241</v>
      </c>
      <c r="C44" s="54" t="s">
        <v>232</v>
      </c>
      <c r="D44" s="61">
        <f>D45+D46+D47+D48+D49+D50+D51+D52+D53</f>
        <v>0</v>
      </c>
      <c r="E44" s="61">
        <f aca="true" t="shared" si="11" ref="E44:W44">E45+E46+E47+E48+E49+E50+E51+E52+E53</f>
        <v>0</v>
      </c>
      <c r="F44" s="61">
        <f t="shared" si="11"/>
        <v>0</v>
      </c>
      <c r="G44" s="61"/>
      <c r="H44" s="61">
        <f t="shared" si="11"/>
        <v>0</v>
      </c>
      <c r="I44" s="61"/>
      <c r="J44" s="61"/>
      <c r="K44" s="61"/>
      <c r="L44" s="61"/>
      <c r="M44" s="61">
        <f t="shared" si="11"/>
        <v>0</v>
      </c>
      <c r="N44" s="61">
        <f t="shared" si="11"/>
        <v>0</v>
      </c>
      <c r="O44" s="61">
        <f t="shared" si="11"/>
        <v>0</v>
      </c>
      <c r="P44" s="61"/>
      <c r="Q44" s="61">
        <f t="shared" si="11"/>
        <v>0</v>
      </c>
      <c r="R44" s="61">
        <f t="shared" si="11"/>
        <v>0</v>
      </c>
      <c r="S44" s="61">
        <f t="shared" si="11"/>
        <v>0</v>
      </c>
      <c r="T44" s="61">
        <f t="shared" si="11"/>
        <v>0</v>
      </c>
      <c r="U44" s="61">
        <f t="shared" si="11"/>
        <v>0</v>
      </c>
      <c r="V44" s="61">
        <f t="shared" si="11"/>
        <v>0</v>
      </c>
      <c r="W44" s="61">
        <f t="shared" si="11"/>
        <v>0</v>
      </c>
    </row>
    <row r="45" spans="1:23" ht="15.75" hidden="1">
      <c r="A45" s="62" t="s">
        <v>242</v>
      </c>
      <c r="B45" s="51" t="s">
        <v>243</v>
      </c>
      <c r="C45" s="52" t="s">
        <v>232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ht="15.75" hidden="1">
      <c r="A46" s="63">
        <v>2</v>
      </c>
      <c r="B46" s="51" t="s">
        <v>244</v>
      </c>
      <c r="C46" s="52" t="s">
        <v>232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ht="15.75" hidden="1">
      <c r="A47" s="63">
        <v>3</v>
      </c>
      <c r="B47" s="51" t="s">
        <v>245</v>
      </c>
      <c r="C47" s="52" t="s">
        <v>232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15.75" hidden="1">
      <c r="A48" s="63">
        <v>4</v>
      </c>
      <c r="B48" s="51" t="s">
        <v>246</v>
      </c>
      <c r="C48" s="52" t="s">
        <v>232</v>
      </c>
      <c r="D48" s="31"/>
      <c r="E48" s="31"/>
      <c r="F48" s="31"/>
      <c r="G48" s="31"/>
      <c r="H48" s="31"/>
      <c r="I48" s="31"/>
      <c r="J48" s="31"/>
      <c r="K48" s="31"/>
      <c r="L48" s="31"/>
      <c r="M48" s="41"/>
      <c r="N48" s="41"/>
      <c r="O48" s="41"/>
      <c r="P48" s="41"/>
      <c r="Q48" s="41"/>
      <c r="R48" s="31"/>
      <c r="S48" s="41"/>
      <c r="T48" s="31"/>
      <c r="U48" s="41"/>
      <c r="V48" s="41"/>
      <c r="W48" s="40"/>
    </row>
    <row r="49" spans="1:23" ht="15.75" hidden="1">
      <c r="A49" s="63">
        <v>5</v>
      </c>
      <c r="B49" s="51" t="s">
        <v>247</v>
      </c>
      <c r="C49" s="52" t="s">
        <v>232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ht="15.75" hidden="1">
      <c r="A50" s="63">
        <v>6</v>
      </c>
      <c r="B50" s="51" t="s">
        <v>248</v>
      </c>
      <c r="C50" s="52" t="s">
        <v>232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ht="15.75" hidden="1">
      <c r="A51" s="63">
        <v>7</v>
      </c>
      <c r="B51" s="51" t="s">
        <v>249</v>
      </c>
      <c r="C51" s="52" t="s">
        <v>232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1:23" ht="15.75" hidden="1">
      <c r="A52" s="63">
        <v>8</v>
      </c>
      <c r="B52" s="51" t="s">
        <v>250</v>
      </c>
      <c r="C52" s="52" t="s">
        <v>232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1:23" ht="15.75" hidden="1">
      <c r="A53" s="63">
        <v>9</v>
      </c>
      <c r="B53" s="51" t="s">
        <v>251</v>
      </c>
      <c r="C53" s="54" t="s">
        <v>232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 spans="1:23" ht="15.75" hidden="1">
      <c r="A54" s="64"/>
      <c r="B54" s="56" t="s">
        <v>252</v>
      </c>
      <c r="C54" s="52" t="s">
        <v>232</v>
      </c>
      <c r="D54" s="41"/>
      <c r="E54" s="31"/>
      <c r="F54" s="31"/>
      <c r="G54" s="31"/>
      <c r="H54" s="31"/>
      <c r="I54" s="31"/>
      <c r="J54" s="31"/>
      <c r="K54" s="31"/>
      <c r="L54" s="31"/>
      <c r="M54" s="41"/>
      <c r="N54" s="41"/>
      <c r="O54" s="41"/>
      <c r="P54" s="41"/>
      <c r="Q54" s="41"/>
      <c r="R54" s="31"/>
      <c r="S54" s="41"/>
      <c r="T54" s="31"/>
      <c r="U54" s="41"/>
      <c r="V54" s="41"/>
      <c r="W54" s="40"/>
    </row>
    <row r="55" spans="1:23" ht="15.75" hidden="1">
      <c r="A55" s="64"/>
      <c r="B55" s="51" t="s">
        <v>253</v>
      </c>
      <c r="C55" s="52" t="s">
        <v>232</v>
      </c>
      <c r="D55" s="41"/>
      <c r="E55" s="31"/>
      <c r="F55" s="31"/>
      <c r="G55" s="31"/>
      <c r="H55" s="31"/>
      <c r="I55" s="31"/>
      <c r="J55" s="31"/>
      <c r="K55" s="31"/>
      <c r="L55" s="31"/>
      <c r="M55" s="41"/>
      <c r="N55" s="41"/>
      <c r="O55" s="41"/>
      <c r="P55" s="41"/>
      <c r="Q55" s="41"/>
      <c r="R55" s="31"/>
      <c r="S55" s="41"/>
      <c r="T55" s="31"/>
      <c r="U55" s="41"/>
      <c r="V55" s="41"/>
      <c r="W55" s="40"/>
    </row>
    <row r="56" spans="1:23" ht="15.75" hidden="1">
      <c r="A56" s="64"/>
      <c r="B56" s="51" t="s">
        <v>254</v>
      </c>
      <c r="C56" s="52" t="s">
        <v>232</v>
      </c>
      <c r="D56" s="41"/>
      <c r="E56" s="31"/>
      <c r="F56" s="31"/>
      <c r="G56" s="31"/>
      <c r="H56" s="31"/>
      <c r="I56" s="31"/>
      <c r="J56" s="31"/>
      <c r="K56" s="31"/>
      <c r="L56" s="31"/>
      <c r="M56" s="41"/>
      <c r="N56" s="41"/>
      <c r="O56" s="41"/>
      <c r="P56" s="41"/>
      <c r="Q56" s="41"/>
      <c r="R56" s="31"/>
      <c r="S56" s="41"/>
      <c r="T56" s="31"/>
      <c r="U56" s="41"/>
      <c r="V56" s="41"/>
      <c r="W56" s="40"/>
    </row>
    <row r="57" spans="1:23" ht="15.75" hidden="1">
      <c r="A57" s="64"/>
      <c r="B57" s="51" t="s">
        <v>255</v>
      </c>
      <c r="C57" s="52" t="s">
        <v>232</v>
      </c>
      <c r="D57" s="41"/>
      <c r="E57" s="31"/>
      <c r="F57" s="31"/>
      <c r="G57" s="31"/>
      <c r="H57" s="31"/>
      <c r="I57" s="31"/>
      <c r="J57" s="31"/>
      <c r="K57" s="31"/>
      <c r="L57" s="31"/>
      <c r="M57" s="41"/>
      <c r="N57" s="41"/>
      <c r="O57" s="41"/>
      <c r="P57" s="41"/>
      <c r="Q57" s="41"/>
      <c r="R57" s="31"/>
      <c r="S57" s="41"/>
      <c r="T57" s="31"/>
      <c r="U57" s="41"/>
      <c r="V57" s="41"/>
      <c r="W57" s="40"/>
    </row>
    <row r="58" spans="1:23" ht="15.75" hidden="1">
      <c r="A58" s="64"/>
      <c r="B58" s="51" t="s">
        <v>256</v>
      </c>
      <c r="C58" s="52" t="s">
        <v>232</v>
      </c>
      <c r="D58" s="41"/>
      <c r="E58" s="31"/>
      <c r="F58" s="31"/>
      <c r="G58" s="31"/>
      <c r="H58" s="31"/>
      <c r="I58" s="31"/>
      <c r="J58" s="31"/>
      <c r="K58" s="31"/>
      <c r="L58" s="31"/>
      <c r="M58" s="41"/>
      <c r="N58" s="41"/>
      <c r="O58" s="41"/>
      <c r="P58" s="41"/>
      <c r="Q58" s="41"/>
      <c r="R58" s="31"/>
      <c r="S58" s="41"/>
      <c r="T58" s="31"/>
      <c r="U58" s="41"/>
      <c r="V58" s="41"/>
      <c r="W58" s="40"/>
    </row>
    <row r="59" spans="1:23" ht="15.75" hidden="1">
      <c r="A59" s="64"/>
      <c r="B59" s="51" t="s">
        <v>257</v>
      </c>
      <c r="C59" s="52" t="s">
        <v>232</v>
      </c>
      <c r="D59" s="41"/>
      <c r="E59" s="31"/>
      <c r="F59" s="31"/>
      <c r="G59" s="31"/>
      <c r="H59" s="31"/>
      <c r="I59" s="31"/>
      <c r="J59" s="31"/>
      <c r="K59" s="31"/>
      <c r="L59" s="31"/>
      <c r="M59" s="41"/>
      <c r="N59" s="41"/>
      <c r="O59" s="41"/>
      <c r="P59" s="41"/>
      <c r="Q59" s="41"/>
      <c r="R59" s="31"/>
      <c r="S59" s="41"/>
      <c r="T59" s="31"/>
      <c r="U59" s="41"/>
      <c r="V59" s="41"/>
      <c r="W59" s="40"/>
    </row>
    <row r="60" spans="1:23" ht="15.75" hidden="1">
      <c r="A60" s="64"/>
      <c r="B60" s="51" t="s">
        <v>258</v>
      </c>
      <c r="C60" s="52" t="s">
        <v>232</v>
      </c>
      <c r="D60" s="41"/>
      <c r="E60" s="31"/>
      <c r="F60" s="31"/>
      <c r="G60" s="31"/>
      <c r="H60" s="31"/>
      <c r="I60" s="31"/>
      <c r="J60" s="31"/>
      <c r="K60" s="31"/>
      <c r="L60" s="31"/>
      <c r="M60" s="41"/>
      <c r="N60" s="41"/>
      <c r="O60" s="41"/>
      <c r="P60" s="41"/>
      <c r="Q60" s="41"/>
      <c r="R60" s="31"/>
      <c r="S60" s="41"/>
      <c r="T60" s="31"/>
      <c r="U60" s="41"/>
      <c r="V60" s="41"/>
      <c r="W60" s="40"/>
    </row>
    <row r="61" spans="1:23" ht="18.75">
      <c r="A61" s="65" t="s">
        <v>259</v>
      </c>
      <c r="B61" s="56" t="s">
        <v>55</v>
      </c>
      <c r="C61" s="52" t="s">
        <v>232</v>
      </c>
      <c r="D61" s="57" t="e">
        <f>D62</f>
        <v>#REF!</v>
      </c>
      <c r="E61" s="57" t="e">
        <f>E62</f>
        <v>#REF!</v>
      </c>
      <c r="F61" s="57" t="e">
        <f>F62</f>
        <v>#REF!</v>
      </c>
      <c r="G61" s="57" t="e">
        <f>G62</f>
        <v>#REF!</v>
      </c>
      <c r="H61" s="61">
        <f aca="true" t="shared" si="12" ref="H61:N61">H62+H63+H64+H65+H66+H67+H68+H69+H70</f>
        <v>17700000</v>
      </c>
      <c r="I61" s="61">
        <f t="shared" si="12"/>
        <v>9364915.69</v>
      </c>
      <c r="J61" s="61">
        <f t="shared" si="12"/>
        <v>15800000</v>
      </c>
      <c r="K61" s="61">
        <f t="shared" si="12"/>
        <v>19526000</v>
      </c>
      <c r="L61" s="61">
        <f t="shared" si="12"/>
        <v>21939000</v>
      </c>
      <c r="M61" s="61">
        <f t="shared" si="12"/>
        <v>0</v>
      </c>
      <c r="N61" s="61">
        <f t="shared" si="12"/>
        <v>0</v>
      </c>
      <c r="O61" s="61">
        <f aca="true" t="shared" si="13" ref="O61:O70">J61+M61-N61</f>
        <v>15800000</v>
      </c>
      <c r="P61" s="61">
        <f aca="true" t="shared" si="14" ref="P61:W61">P62+P63+P64+P65+P66+P67+P68+P69+P70</f>
        <v>4372077.52</v>
      </c>
      <c r="Q61" s="61">
        <f t="shared" si="14"/>
        <v>0</v>
      </c>
      <c r="R61" s="61">
        <f t="shared" si="14"/>
        <v>0</v>
      </c>
      <c r="S61" s="61">
        <f t="shared" si="14"/>
        <v>0</v>
      </c>
      <c r="T61" s="61">
        <f t="shared" si="14"/>
        <v>0</v>
      </c>
      <c r="U61" s="61">
        <f t="shared" si="14"/>
        <v>0</v>
      </c>
      <c r="V61" s="61">
        <f t="shared" si="14"/>
        <v>0</v>
      </c>
      <c r="W61" s="61">
        <f t="shared" si="14"/>
        <v>0</v>
      </c>
    </row>
    <row r="62" spans="1:23" ht="15.75">
      <c r="A62" s="66">
        <v>1</v>
      </c>
      <c r="B62" s="51" t="s">
        <v>260</v>
      </c>
      <c r="C62" s="52" t="s">
        <v>232</v>
      </c>
      <c r="D62" s="31" t="e">
        <f>#REF!+#REF!+#REF!+#REF!+#REF!</f>
        <v>#REF!</v>
      </c>
      <c r="E62" s="31" t="e">
        <f>#REF!+#REF!+#REF!+#REF!+#REF!</f>
        <v>#REF!</v>
      </c>
      <c r="F62" s="31" t="e">
        <f>#REF!+#REF!+#REF!+#REF!+#REF!</f>
        <v>#REF!</v>
      </c>
      <c r="G62" s="31" t="e">
        <f>#REF!+#REF!+#REF!+#REF!+#REF!</f>
        <v>#REF!</v>
      </c>
      <c r="H62" s="31"/>
      <c r="I62" s="31"/>
      <c r="J62" s="31"/>
      <c r="K62" s="31"/>
      <c r="L62" s="31"/>
      <c r="M62" s="31"/>
      <c r="N62" s="31"/>
      <c r="O62" s="143">
        <f t="shared" si="13"/>
        <v>0</v>
      </c>
      <c r="P62" s="31"/>
      <c r="Q62" s="31"/>
      <c r="R62" s="31"/>
      <c r="S62" s="31"/>
      <c r="T62" s="31"/>
      <c r="U62" s="31"/>
      <c r="V62" s="31"/>
      <c r="W62" s="31"/>
    </row>
    <row r="63" spans="1:23" ht="15.75">
      <c r="A63" s="66">
        <v>2</v>
      </c>
      <c r="B63" s="51" t="s">
        <v>261</v>
      </c>
      <c r="C63" s="52" t="s">
        <v>232</v>
      </c>
      <c r="D63" s="31" t="e">
        <f>#REF!+#REF!+#REF!</f>
        <v>#REF!</v>
      </c>
      <c r="E63" s="31" t="e">
        <f>#REF!+#REF!+#REF!</f>
        <v>#REF!</v>
      </c>
      <c r="F63" s="31" t="e">
        <f>#REF!+#REF!+#REF!</f>
        <v>#REF!</v>
      </c>
      <c r="G63" s="31"/>
      <c r="H63" s="31"/>
      <c r="I63" s="31"/>
      <c r="J63" s="31"/>
      <c r="K63" s="31"/>
      <c r="L63" s="31"/>
      <c r="M63" s="31"/>
      <c r="N63" s="31"/>
      <c r="O63" s="143">
        <f t="shared" si="13"/>
        <v>0</v>
      </c>
      <c r="P63" s="31"/>
      <c r="Q63" s="31"/>
      <c r="R63" s="31"/>
      <c r="S63" s="31"/>
      <c r="T63" s="31"/>
      <c r="U63" s="31"/>
      <c r="V63" s="31"/>
      <c r="W63" s="31"/>
    </row>
    <row r="64" spans="1:23" ht="15.75">
      <c r="A64" s="66">
        <v>3</v>
      </c>
      <c r="B64" s="51" t="s">
        <v>262</v>
      </c>
      <c r="C64" s="52" t="s">
        <v>232</v>
      </c>
      <c r="D64" s="31" t="e">
        <f>#REF!+#REF!</f>
        <v>#REF!</v>
      </c>
      <c r="E64" s="31" t="e">
        <f>#REF!+#REF!</f>
        <v>#REF!</v>
      </c>
      <c r="F64" s="31" t="e">
        <f>#REF!+#REF!</f>
        <v>#REF!</v>
      </c>
      <c r="G64" s="31"/>
      <c r="H64" s="31"/>
      <c r="I64" s="31"/>
      <c r="J64" s="31"/>
      <c r="K64" s="31"/>
      <c r="L64" s="31"/>
      <c r="M64" s="31"/>
      <c r="N64" s="31"/>
      <c r="O64" s="143">
        <f t="shared" si="13"/>
        <v>0</v>
      </c>
      <c r="P64" s="31"/>
      <c r="Q64" s="31"/>
      <c r="R64" s="31"/>
      <c r="S64" s="31"/>
      <c r="T64" s="31"/>
      <c r="U64" s="31"/>
      <c r="V64" s="31"/>
      <c r="W64" s="31"/>
    </row>
    <row r="65" spans="1:23" ht="15.75">
      <c r="A65" s="66">
        <v>4</v>
      </c>
      <c r="B65" s="51" t="s">
        <v>263</v>
      </c>
      <c r="C65" s="52" t="s">
        <v>232</v>
      </c>
      <c r="D65" s="4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143">
        <f t="shared" si="13"/>
        <v>0</v>
      </c>
      <c r="P65" s="31"/>
      <c r="Q65" s="31"/>
      <c r="R65" s="31"/>
      <c r="S65" s="31"/>
      <c r="T65" s="31"/>
      <c r="U65" s="31"/>
      <c r="V65" s="31"/>
      <c r="W65" s="31"/>
    </row>
    <row r="66" spans="1:23" ht="15.75">
      <c r="A66" s="66">
        <v>5</v>
      </c>
      <c r="B66" s="51" t="s">
        <v>264</v>
      </c>
      <c r="C66" s="52" t="s">
        <v>232</v>
      </c>
      <c r="D66" s="31" t="e">
        <f>#REF!+#REF!+D8+D14</f>
        <v>#REF!</v>
      </c>
      <c r="E66" s="31" t="e">
        <f>#REF!+#REF!+E8+E14</f>
        <v>#REF!</v>
      </c>
      <c r="F66" s="31" t="e">
        <f>#REF!+#REF!+F8+F14</f>
        <v>#REF!</v>
      </c>
      <c r="G66" s="31" t="e">
        <f>#REF!+#REF!+G8+G14</f>
        <v>#REF!</v>
      </c>
      <c r="H66" s="31">
        <f aca="true" t="shared" si="15" ref="H66:N66">H8+H14</f>
        <v>16200000</v>
      </c>
      <c r="I66" s="31">
        <f t="shared" si="15"/>
        <v>5283915.59</v>
      </c>
      <c r="J66" s="31">
        <f t="shared" si="15"/>
        <v>13800000</v>
      </c>
      <c r="K66" s="31">
        <f t="shared" si="15"/>
        <v>17026000</v>
      </c>
      <c r="L66" s="31">
        <f t="shared" si="15"/>
        <v>19339000</v>
      </c>
      <c r="M66" s="31">
        <f t="shared" si="15"/>
        <v>0</v>
      </c>
      <c r="N66" s="31">
        <f t="shared" si="15"/>
        <v>0</v>
      </c>
      <c r="O66" s="143">
        <f t="shared" si="13"/>
        <v>13800000</v>
      </c>
      <c r="P66" s="31">
        <f aca="true" t="shared" si="16" ref="P66:W66">P8+P14</f>
        <v>3983647.25</v>
      </c>
      <c r="Q66" s="31">
        <f t="shared" si="16"/>
        <v>0</v>
      </c>
      <c r="R66" s="31">
        <f t="shared" si="16"/>
        <v>0</v>
      </c>
      <c r="S66" s="31">
        <f t="shared" si="16"/>
        <v>0</v>
      </c>
      <c r="T66" s="31">
        <f t="shared" si="16"/>
        <v>0</v>
      </c>
      <c r="U66" s="31">
        <f t="shared" si="16"/>
        <v>0</v>
      </c>
      <c r="V66" s="31">
        <f t="shared" si="16"/>
        <v>0</v>
      </c>
      <c r="W66" s="31">
        <f t="shared" si="16"/>
        <v>0</v>
      </c>
    </row>
    <row r="67" spans="1:23" ht="15.75">
      <c r="A67" s="66">
        <v>6</v>
      </c>
      <c r="B67" s="51" t="s">
        <v>265</v>
      </c>
      <c r="C67" s="52" t="s">
        <v>232</v>
      </c>
      <c r="D67" s="31" t="e">
        <f>#REF!</f>
        <v>#REF!</v>
      </c>
      <c r="E67" s="31" t="e">
        <f>#REF!</f>
        <v>#REF!</v>
      </c>
      <c r="F67" s="31" t="e">
        <f>#REF!</f>
        <v>#REF!</v>
      </c>
      <c r="G67" s="31"/>
      <c r="H67" s="31"/>
      <c r="I67" s="31"/>
      <c r="J67" s="31"/>
      <c r="K67" s="31"/>
      <c r="L67" s="31"/>
      <c r="M67" s="31"/>
      <c r="N67" s="31"/>
      <c r="O67" s="143">
        <f t="shared" si="13"/>
        <v>0</v>
      </c>
      <c r="P67" s="31"/>
      <c r="Q67" s="31"/>
      <c r="R67" s="31"/>
      <c r="S67" s="31"/>
      <c r="T67" s="31"/>
      <c r="U67" s="31"/>
      <c r="V67" s="31"/>
      <c r="W67" s="31"/>
    </row>
    <row r="68" spans="1:23" ht="15.75">
      <c r="A68" s="66">
        <v>7</v>
      </c>
      <c r="B68" s="51" t="s">
        <v>266</v>
      </c>
      <c r="C68" s="52" t="s">
        <v>232</v>
      </c>
      <c r="D68" s="31" t="e">
        <f>#REF!+D20</f>
        <v>#REF!</v>
      </c>
      <c r="E68" s="31" t="e">
        <f>#REF!+E20</f>
        <v>#REF!</v>
      </c>
      <c r="F68" s="31" t="e">
        <f>#REF!+F20</f>
        <v>#REF!</v>
      </c>
      <c r="G68" s="31"/>
      <c r="H68" s="31">
        <f aca="true" t="shared" si="17" ref="H68:N68">H20</f>
        <v>1500000</v>
      </c>
      <c r="I68" s="31">
        <f t="shared" si="17"/>
        <v>4081000.1</v>
      </c>
      <c r="J68" s="31">
        <f t="shared" si="17"/>
        <v>2000000</v>
      </c>
      <c r="K68" s="31">
        <f t="shared" si="17"/>
        <v>2500000</v>
      </c>
      <c r="L68" s="31">
        <f t="shared" si="17"/>
        <v>2600000</v>
      </c>
      <c r="M68" s="31">
        <f t="shared" si="17"/>
        <v>0</v>
      </c>
      <c r="N68" s="31">
        <f t="shared" si="17"/>
        <v>0</v>
      </c>
      <c r="O68" s="143">
        <f t="shared" si="13"/>
        <v>2000000</v>
      </c>
      <c r="P68" s="31">
        <f aca="true" t="shared" si="18" ref="P68:W68">P20</f>
        <v>388430.27</v>
      </c>
      <c r="Q68" s="31">
        <f t="shared" si="18"/>
        <v>0</v>
      </c>
      <c r="R68" s="31">
        <f t="shared" si="18"/>
        <v>0</v>
      </c>
      <c r="S68" s="31">
        <f t="shared" si="18"/>
        <v>0</v>
      </c>
      <c r="T68" s="31">
        <f t="shared" si="18"/>
        <v>0</v>
      </c>
      <c r="U68" s="31">
        <f t="shared" si="18"/>
        <v>0</v>
      </c>
      <c r="V68" s="31">
        <f t="shared" si="18"/>
        <v>0</v>
      </c>
      <c r="W68" s="31">
        <f t="shared" si="18"/>
        <v>0</v>
      </c>
    </row>
    <row r="69" spans="1:23" ht="15.75">
      <c r="A69" s="66">
        <v>8</v>
      </c>
      <c r="B69" s="51" t="s">
        <v>267</v>
      </c>
      <c r="C69" s="52" t="s">
        <v>232</v>
      </c>
      <c r="D69" s="4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143">
        <f t="shared" si="13"/>
        <v>0</v>
      </c>
      <c r="P69" s="31"/>
      <c r="Q69" s="31"/>
      <c r="R69" s="31"/>
      <c r="S69" s="31"/>
      <c r="T69" s="31"/>
      <c r="U69" s="31"/>
      <c r="V69" s="31"/>
      <c r="W69" s="31"/>
    </row>
    <row r="70" spans="1:23" ht="15.75">
      <c r="A70" s="66">
        <v>9</v>
      </c>
      <c r="B70" s="51" t="s">
        <v>268</v>
      </c>
      <c r="C70" s="54" t="s">
        <v>232</v>
      </c>
      <c r="D70" s="31" t="e">
        <f>#REF!+#REF!</f>
        <v>#REF!</v>
      </c>
      <c r="E70" s="31" t="e">
        <f>#REF!+#REF!</f>
        <v>#REF!</v>
      </c>
      <c r="F70" s="31" t="e">
        <f>#REF!+#REF!</f>
        <v>#REF!</v>
      </c>
      <c r="G70" s="31"/>
      <c r="H70" s="31"/>
      <c r="I70" s="31"/>
      <c r="J70" s="31"/>
      <c r="K70" s="31"/>
      <c r="L70" s="31"/>
      <c r="M70" s="31"/>
      <c r="N70" s="31"/>
      <c r="O70" s="143">
        <f t="shared" si="13"/>
        <v>0</v>
      </c>
      <c r="P70" s="31"/>
      <c r="Q70" s="31"/>
      <c r="R70" s="31"/>
      <c r="S70" s="31"/>
      <c r="T70" s="31"/>
      <c r="U70" s="31"/>
      <c r="V70" s="31"/>
      <c r="W70" s="31"/>
    </row>
    <row r="71" spans="1:23" ht="15.75" hidden="1">
      <c r="A71" s="64"/>
      <c r="B71" s="56" t="s">
        <v>66</v>
      </c>
      <c r="C71" s="52" t="s">
        <v>232</v>
      </c>
      <c r="D71" s="4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</row>
    <row r="72" spans="1:23" ht="15.75" hidden="1">
      <c r="A72" s="64"/>
      <c r="B72" s="51" t="s">
        <v>269</v>
      </c>
      <c r="C72" s="52" t="s">
        <v>232</v>
      </c>
      <c r="D72" s="4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</row>
    <row r="73" spans="1:23" ht="15.75" hidden="1">
      <c r="A73" s="64"/>
      <c r="B73" s="67" t="s">
        <v>270</v>
      </c>
      <c r="C73" s="68"/>
      <c r="D73" s="68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</row>
    <row r="74" spans="1:23" ht="15.75">
      <c r="A74" s="71"/>
      <c r="B74" s="72" t="s">
        <v>230</v>
      </c>
      <c r="C74" s="72"/>
      <c r="D74" s="73" t="e">
        <f>D62+D63+D64+D65+D66+D67+D68+D70</f>
        <v>#REF!</v>
      </c>
      <c r="E74" s="73" t="e">
        <f>E62+E63+E64+E65+E66+E67+E68+E70</f>
        <v>#REF!</v>
      </c>
      <c r="F74" s="73" t="e">
        <f>F62+F63+F64+F65+F66+F67+F68+F70</f>
        <v>#REF!</v>
      </c>
      <c r="G74" s="73"/>
      <c r="H74" s="73">
        <f>H62+H63+H64+H65+H66+H67+H68+H70</f>
        <v>17700000</v>
      </c>
      <c r="I74" s="73">
        <f aca="true" t="shared" si="19" ref="I74:W74">I62+I63+I64+I65+I66+I67+I68+I70</f>
        <v>9364915.69</v>
      </c>
      <c r="J74" s="73">
        <f t="shared" si="19"/>
        <v>15800000</v>
      </c>
      <c r="K74" s="73">
        <f t="shared" si="19"/>
        <v>19526000</v>
      </c>
      <c r="L74" s="73">
        <f t="shared" si="19"/>
        <v>21939000</v>
      </c>
      <c r="M74" s="73">
        <f t="shared" si="19"/>
        <v>0</v>
      </c>
      <c r="N74" s="73">
        <f t="shared" si="19"/>
        <v>0</v>
      </c>
      <c r="O74" s="73">
        <f t="shared" si="19"/>
        <v>15800000</v>
      </c>
      <c r="P74" s="73">
        <f t="shared" si="19"/>
        <v>4372077.52</v>
      </c>
      <c r="Q74" s="73">
        <f t="shared" si="19"/>
        <v>0</v>
      </c>
      <c r="R74" s="73">
        <f t="shared" si="19"/>
        <v>0</v>
      </c>
      <c r="S74" s="73">
        <f t="shared" si="19"/>
        <v>0</v>
      </c>
      <c r="T74" s="73">
        <f t="shared" si="19"/>
        <v>0</v>
      </c>
      <c r="U74" s="73">
        <f t="shared" si="19"/>
        <v>0</v>
      </c>
      <c r="V74" s="73">
        <f t="shared" si="19"/>
        <v>0</v>
      </c>
      <c r="W74" s="73">
        <f t="shared" si="19"/>
        <v>0</v>
      </c>
    </row>
    <row r="77" spans="2:11" ht="15.75">
      <c r="B77" s="84" t="s">
        <v>313</v>
      </c>
      <c r="C77" s="84"/>
      <c r="D77" s="84"/>
      <c r="E77" s="85"/>
      <c r="F77" s="85"/>
      <c r="G77" s="85"/>
      <c r="H77" s="85"/>
      <c r="I77" s="85"/>
      <c r="J77" s="85"/>
      <c r="K77" s="85"/>
    </row>
    <row r="78" ht="15">
      <c r="B78" t="s">
        <v>314</v>
      </c>
    </row>
    <row r="79" spans="2:7" ht="15">
      <c r="B79" s="99" t="s">
        <v>312</v>
      </c>
      <c r="C79" s="99"/>
      <c r="D79" s="99"/>
      <c r="E79" s="100"/>
      <c r="F79" s="100"/>
      <c r="G79" s="100"/>
    </row>
    <row r="80" spans="2:7" ht="15">
      <c r="B80" s="86" t="s">
        <v>315</v>
      </c>
      <c r="C80" s="99"/>
      <c r="D80" s="99"/>
      <c r="E80" s="100"/>
      <c r="F80" s="100"/>
      <c r="G80" s="100"/>
    </row>
    <row r="81" ht="15">
      <c r="B81" s="86" t="s">
        <v>316</v>
      </c>
    </row>
  </sheetData>
  <sheetProtection/>
  <mergeCells count="9">
    <mergeCell ref="A1:W1"/>
    <mergeCell ref="F2:Q2"/>
    <mergeCell ref="V2:W2"/>
    <mergeCell ref="F30:Q30"/>
    <mergeCell ref="R30:S30"/>
    <mergeCell ref="T30:U30"/>
    <mergeCell ref="V30:W30"/>
    <mergeCell ref="R2:S2"/>
    <mergeCell ref="T2:U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M32" sqref="M32"/>
    </sheetView>
  </sheetViews>
  <sheetFormatPr defaultColWidth="9.140625" defaultRowHeight="15"/>
  <cols>
    <col min="1" max="1" width="30.00390625" style="0" bestFit="1" customWidth="1"/>
    <col min="2" max="2" width="33.7109375" style="0" customWidth="1"/>
    <col min="3" max="3" width="0.13671875" style="0" customWidth="1"/>
    <col min="4" max="4" width="16.57421875" style="0" hidden="1" customWidth="1"/>
    <col min="5" max="5" width="14.28125" style="42" hidden="1" customWidth="1"/>
    <col min="6" max="6" width="14.00390625" style="42" hidden="1" customWidth="1"/>
    <col min="7" max="7" width="0.13671875" style="42" customWidth="1"/>
    <col min="8" max="10" width="13.8515625" style="42" customWidth="1"/>
    <col min="11" max="11" width="17.421875" style="42" hidden="1" customWidth="1"/>
    <col min="12" max="12" width="14.7109375" style="42" hidden="1" customWidth="1"/>
    <col min="13" max="13" width="13.140625" style="0" customWidth="1"/>
    <col min="14" max="14" width="10.57421875" style="0" customWidth="1"/>
    <col min="15" max="15" width="15.57421875" style="0" customWidth="1"/>
    <col min="16" max="16" width="13.140625" style="0" customWidth="1"/>
    <col min="17" max="17" width="14.7109375" style="0" customWidth="1"/>
    <col min="18" max="18" width="13.8515625" style="42" customWidth="1"/>
    <col min="19" max="19" width="11.28125" style="0" customWidth="1"/>
    <col min="20" max="20" width="14.421875" style="42" customWidth="1"/>
    <col min="21" max="21" width="10.00390625" style="0" customWidth="1"/>
    <col min="22" max="22" width="13.8515625" style="0" customWidth="1"/>
    <col min="23" max="23" width="9.140625" style="0" customWidth="1"/>
  </cols>
  <sheetData>
    <row r="1" spans="1:23" ht="38.25" customHeight="1" thickBot="1">
      <c r="A1" s="215" t="s">
        <v>358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1:23" ht="21.75" thickBot="1">
      <c r="A2" s="144"/>
      <c r="B2" s="145"/>
      <c r="C2" s="145"/>
      <c r="D2" s="145"/>
      <c r="E2" s="145"/>
      <c r="F2" s="216" t="s">
        <v>343</v>
      </c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8"/>
      <c r="R2" s="219">
        <v>2017</v>
      </c>
      <c r="S2" s="220"/>
      <c r="T2" s="219">
        <v>2018</v>
      </c>
      <c r="U2" s="220"/>
      <c r="V2" s="219">
        <v>2019</v>
      </c>
      <c r="W2" s="220"/>
    </row>
    <row r="3" spans="1:23" ht="60.75" customHeight="1" thickBot="1">
      <c r="A3" s="74" t="s">
        <v>45</v>
      </c>
      <c r="B3" s="74" t="s">
        <v>46</v>
      </c>
      <c r="C3" s="75" t="s">
        <v>203</v>
      </c>
      <c r="D3" s="75" t="s">
        <v>204</v>
      </c>
      <c r="E3" s="75" t="s">
        <v>221</v>
      </c>
      <c r="F3" s="75" t="s">
        <v>222</v>
      </c>
      <c r="G3" s="75" t="s">
        <v>271</v>
      </c>
      <c r="H3" s="75" t="s">
        <v>272</v>
      </c>
      <c r="I3" s="75" t="s">
        <v>345</v>
      </c>
      <c r="J3" s="75" t="s">
        <v>322</v>
      </c>
      <c r="K3" s="83" t="s">
        <v>280</v>
      </c>
      <c r="L3" s="83" t="s">
        <v>346</v>
      </c>
      <c r="M3" s="76" t="s">
        <v>0</v>
      </c>
      <c r="N3" s="76" t="s">
        <v>1</v>
      </c>
      <c r="O3" s="76" t="s">
        <v>3</v>
      </c>
      <c r="P3" s="75" t="s">
        <v>344</v>
      </c>
      <c r="Q3" s="76" t="s">
        <v>2</v>
      </c>
      <c r="R3" s="77" t="s">
        <v>274</v>
      </c>
      <c r="S3" s="78" t="s">
        <v>4</v>
      </c>
      <c r="T3" s="77" t="s">
        <v>275</v>
      </c>
      <c r="U3" s="78" t="s">
        <v>4</v>
      </c>
      <c r="V3" s="77" t="s">
        <v>275</v>
      </c>
      <c r="W3" s="78" t="s">
        <v>4</v>
      </c>
    </row>
    <row r="4" spans="1:23" ht="15.75">
      <c r="A4" s="79" t="s">
        <v>5</v>
      </c>
      <c r="B4" s="80" t="s">
        <v>6</v>
      </c>
      <c r="C4" s="81" t="e">
        <f>#REF!+#REF!+#REF!+#REF!+#REF!+#REF!+#REF!+#REF!+#REF!+#REF!+#REF!+#REF!+#REF!+#REF!+#REF!+#REF!+#REF!+#REF!+#REF!+#REF!+#REF!+#REF!+#REF!+#REF!+#REF!+C5+#REF!+#REF!+#REF!+#REF!+#REF!</f>
        <v>#REF!</v>
      </c>
      <c r="D4" s="81" t="e">
        <f>#REF!+#REF!+#REF!+D5+#REF!</f>
        <v>#REF!</v>
      </c>
      <c r="E4" s="81" t="e">
        <f>#REF!+#REF!+#REF!+E5+#REF!</f>
        <v>#REF!</v>
      </c>
      <c r="F4" s="81" t="e">
        <f>#REF!+#REF!+#REF!+F5+#REF!</f>
        <v>#REF!</v>
      </c>
      <c r="G4" s="81" t="e">
        <f>#REF!+#REF!+#REF!+G5+#REF!</f>
        <v>#REF!</v>
      </c>
      <c r="H4" s="81">
        <f>H5</f>
        <v>2120000</v>
      </c>
      <c r="I4" s="81">
        <f aca="true" t="shared" si="0" ref="I4:W4">I5</f>
        <v>2263605.6500000004</v>
      </c>
      <c r="J4" s="81">
        <f t="shared" si="0"/>
        <v>1250000</v>
      </c>
      <c r="K4" s="81">
        <f t="shared" si="0"/>
        <v>1319000</v>
      </c>
      <c r="L4" s="81">
        <f t="shared" si="0"/>
        <v>1398000</v>
      </c>
      <c r="M4" s="81">
        <f t="shared" si="0"/>
        <v>0</v>
      </c>
      <c r="N4" s="81">
        <f t="shared" si="0"/>
        <v>0</v>
      </c>
      <c r="O4" s="81">
        <f t="shared" si="0"/>
        <v>1250000</v>
      </c>
      <c r="P4" s="81">
        <f t="shared" si="0"/>
        <v>251761.68000000002</v>
      </c>
      <c r="Q4" s="81">
        <f t="shared" si="0"/>
        <v>0</v>
      </c>
      <c r="R4" s="81">
        <f t="shared" si="0"/>
        <v>1319000</v>
      </c>
      <c r="S4" s="81">
        <f t="shared" si="0"/>
        <v>0</v>
      </c>
      <c r="T4" s="81">
        <f t="shared" si="0"/>
        <v>1398000</v>
      </c>
      <c r="U4" s="81">
        <f t="shared" si="0"/>
        <v>0</v>
      </c>
      <c r="V4" s="81">
        <f t="shared" si="0"/>
        <v>1398000</v>
      </c>
      <c r="W4" s="81">
        <f t="shared" si="0"/>
        <v>0</v>
      </c>
    </row>
    <row r="5" spans="1:23" ht="15">
      <c r="A5" s="17" t="s">
        <v>90</v>
      </c>
      <c r="B5" s="18" t="s">
        <v>107</v>
      </c>
      <c r="C5" s="19" t="e">
        <f>#REF!+#REF!+#REF!+#REF!+#REF!+C6</f>
        <v>#REF!</v>
      </c>
      <c r="D5" s="19">
        <f>D6</f>
        <v>3150000</v>
      </c>
      <c r="E5" s="19">
        <f aca="true" t="shared" si="1" ref="E5:W6">E6</f>
        <v>1148771.33</v>
      </c>
      <c r="F5" s="19">
        <f t="shared" si="1"/>
        <v>2020000</v>
      </c>
      <c r="G5" s="19">
        <f t="shared" si="1"/>
        <v>616114.41</v>
      </c>
      <c r="H5" s="19">
        <f t="shared" si="1"/>
        <v>2120000</v>
      </c>
      <c r="I5" s="19">
        <f t="shared" si="1"/>
        <v>2263605.6500000004</v>
      </c>
      <c r="J5" s="19">
        <f t="shared" si="1"/>
        <v>1250000</v>
      </c>
      <c r="K5" s="19">
        <f t="shared" si="1"/>
        <v>1319000</v>
      </c>
      <c r="L5" s="19">
        <f t="shared" si="1"/>
        <v>1398000</v>
      </c>
      <c r="M5" s="19">
        <f t="shared" si="1"/>
        <v>0</v>
      </c>
      <c r="N5" s="19">
        <f t="shared" si="1"/>
        <v>0</v>
      </c>
      <c r="O5" s="19">
        <f aca="true" t="shared" si="2" ref="O5:O26">J5+M5-N5</f>
        <v>1250000</v>
      </c>
      <c r="P5" s="19">
        <f t="shared" si="1"/>
        <v>251761.68000000002</v>
      </c>
      <c r="Q5" s="19">
        <f t="shared" si="1"/>
        <v>0</v>
      </c>
      <c r="R5" s="19">
        <f t="shared" si="1"/>
        <v>1319000</v>
      </c>
      <c r="S5" s="19">
        <f t="shared" si="1"/>
        <v>0</v>
      </c>
      <c r="T5" s="19">
        <f t="shared" si="1"/>
        <v>1398000</v>
      </c>
      <c r="U5" s="19">
        <f t="shared" si="1"/>
        <v>0</v>
      </c>
      <c r="V5" s="19">
        <f t="shared" si="1"/>
        <v>1398000</v>
      </c>
      <c r="W5" s="19">
        <f t="shared" si="1"/>
        <v>0</v>
      </c>
    </row>
    <row r="6" spans="1:23" ht="15">
      <c r="A6" s="4" t="s">
        <v>93</v>
      </c>
      <c r="B6" s="15" t="s">
        <v>14</v>
      </c>
      <c r="C6" s="11" t="e">
        <f>#REF!+#REF!+#REF!+C7</f>
        <v>#REF!</v>
      </c>
      <c r="D6" s="11">
        <f>D7</f>
        <v>3150000</v>
      </c>
      <c r="E6" s="11">
        <f t="shared" si="1"/>
        <v>1148771.33</v>
      </c>
      <c r="F6" s="11">
        <f t="shared" si="1"/>
        <v>2020000</v>
      </c>
      <c r="G6" s="11">
        <f t="shared" si="1"/>
        <v>616114.41</v>
      </c>
      <c r="H6" s="11">
        <f t="shared" si="1"/>
        <v>2120000</v>
      </c>
      <c r="I6" s="11">
        <f t="shared" si="1"/>
        <v>2263605.6500000004</v>
      </c>
      <c r="J6" s="11">
        <f t="shared" si="1"/>
        <v>1250000</v>
      </c>
      <c r="K6" s="11">
        <f t="shared" si="1"/>
        <v>1319000</v>
      </c>
      <c r="L6" s="11">
        <f t="shared" si="1"/>
        <v>1398000</v>
      </c>
      <c r="M6" s="11">
        <f t="shared" si="1"/>
        <v>0</v>
      </c>
      <c r="N6" s="11">
        <f t="shared" si="1"/>
        <v>0</v>
      </c>
      <c r="O6" s="11">
        <f t="shared" si="2"/>
        <v>1250000</v>
      </c>
      <c r="P6" s="11">
        <f t="shared" si="1"/>
        <v>251761.68000000002</v>
      </c>
      <c r="Q6" s="11">
        <f t="shared" si="1"/>
        <v>0</v>
      </c>
      <c r="R6" s="11">
        <f t="shared" si="1"/>
        <v>1319000</v>
      </c>
      <c r="S6" s="11">
        <f t="shared" si="1"/>
        <v>0</v>
      </c>
      <c r="T6" s="11">
        <f t="shared" si="1"/>
        <v>1398000</v>
      </c>
      <c r="U6" s="11">
        <f t="shared" si="1"/>
        <v>0</v>
      </c>
      <c r="V6" s="11">
        <f t="shared" si="1"/>
        <v>1398000</v>
      </c>
      <c r="W6" s="11">
        <f t="shared" si="1"/>
        <v>0</v>
      </c>
    </row>
    <row r="7" spans="1:23" ht="15">
      <c r="A7" s="23" t="s">
        <v>91</v>
      </c>
      <c r="B7" s="25" t="s">
        <v>55</v>
      </c>
      <c r="C7" s="24">
        <f aca="true" t="shared" si="3" ref="C7:N7">C8+C22+C25</f>
        <v>1459508.0999999999</v>
      </c>
      <c r="D7" s="24">
        <f t="shared" si="3"/>
        <v>3150000</v>
      </c>
      <c r="E7" s="24">
        <f t="shared" si="3"/>
        <v>1148771.33</v>
      </c>
      <c r="F7" s="24">
        <f t="shared" si="3"/>
        <v>2020000</v>
      </c>
      <c r="G7" s="24">
        <f t="shared" si="3"/>
        <v>616114.41</v>
      </c>
      <c r="H7" s="24">
        <f t="shared" si="3"/>
        <v>2120000</v>
      </c>
      <c r="I7" s="24">
        <f t="shared" si="3"/>
        <v>2263605.6500000004</v>
      </c>
      <c r="J7" s="24">
        <f t="shared" si="3"/>
        <v>1250000</v>
      </c>
      <c r="K7" s="24">
        <f t="shared" si="3"/>
        <v>1319000</v>
      </c>
      <c r="L7" s="24">
        <f t="shared" si="3"/>
        <v>1398000</v>
      </c>
      <c r="M7" s="24">
        <f t="shared" si="3"/>
        <v>0</v>
      </c>
      <c r="N7" s="24">
        <f t="shared" si="3"/>
        <v>0</v>
      </c>
      <c r="O7" s="24">
        <f t="shared" si="2"/>
        <v>1250000</v>
      </c>
      <c r="P7" s="24">
        <f>P8+P22+P25</f>
        <v>251761.68000000002</v>
      </c>
      <c r="Q7" s="24">
        <f>Q8+Q22+Q25</f>
        <v>0</v>
      </c>
      <c r="R7" s="24">
        <v>1319000</v>
      </c>
      <c r="S7" s="24">
        <f>S8</f>
        <v>0</v>
      </c>
      <c r="T7" s="24">
        <v>1398000</v>
      </c>
      <c r="U7" s="24">
        <f>U8</f>
        <v>0</v>
      </c>
      <c r="V7" s="24">
        <v>1398000</v>
      </c>
      <c r="W7" s="24">
        <f>W8+W22+W25</f>
        <v>0</v>
      </c>
    </row>
    <row r="8" spans="1:23" ht="15">
      <c r="A8" s="5" t="s">
        <v>92</v>
      </c>
      <c r="B8" s="16" t="s">
        <v>88</v>
      </c>
      <c r="C8" s="12">
        <f aca="true" t="shared" si="4" ref="C8:H8">SUM(C9:C21)</f>
        <v>1104508.0999999999</v>
      </c>
      <c r="D8" s="12">
        <f t="shared" si="4"/>
        <v>3150000</v>
      </c>
      <c r="E8" s="12">
        <f t="shared" si="4"/>
        <v>1148771.33</v>
      </c>
      <c r="F8" s="12">
        <f t="shared" si="4"/>
        <v>2020000</v>
      </c>
      <c r="G8" s="12">
        <f t="shared" si="4"/>
        <v>616114.41</v>
      </c>
      <c r="H8" s="12">
        <f t="shared" si="4"/>
        <v>2120000</v>
      </c>
      <c r="I8" s="12">
        <f>SUM(I9:I28)</f>
        <v>2263605.6500000004</v>
      </c>
      <c r="J8" s="12">
        <f>SUM(J9:J21)</f>
        <v>1250000</v>
      </c>
      <c r="K8" s="12">
        <f>SUM(K9:K21)</f>
        <v>1319000</v>
      </c>
      <c r="L8" s="12">
        <f>SUM(L9:L21)</f>
        <v>1398000</v>
      </c>
      <c r="M8" s="12">
        <f>SUM(M9:M21)</f>
        <v>0</v>
      </c>
      <c r="N8" s="12">
        <f>SUM(N9:N21)</f>
        <v>0</v>
      </c>
      <c r="O8" s="12">
        <f t="shared" si="2"/>
        <v>1250000</v>
      </c>
      <c r="P8" s="12">
        <f aca="true" t="shared" si="5" ref="P8:W8">SUM(P9:P21)</f>
        <v>251761.68000000002</v>
      </c>
      <c r="Q8" s="12">
        <f t="shared" si="5"/>
        <v>0</v>
      </c>
      <c r="R8" s="12">
        <f t="shared" si="5"/>
        <v>0</v>
      </c>
      <c r="S8" s="12">
        <f t="shared" si="5"/>
        <v>0</v>
      </c>
      <c r="T8" s="12">
        <f t="shared" si="5"/>
        <v>0</v>
      </c>
      <c r="U8" s="12">
        <f t="shared" si="5"/>
        <v>0</v>
      </c>
      <c r="V8" s="12">
        <f t="shared" si="5"/>
        <v>0</v>
      </c>
      <c r="W8" s="12">
        <f t="shared" si="5"/>
        <v>0</v>
      </c>
    </row>
    <row r="9" spans="1:23" ht="15">
      <c r="A9" s="2" t="s">
        <v>192</v>
      </c>
      <c r="B9" s="13" t="s">
        <v>160</v>
      </c>
      <c r="C9" s="9">
        <v>125863.85</v>
      </c>
      <c r="D9" s="20">
        <v>200000</v>
      </c>
      <c r="E9" s="9">
        <v>183397.16</v>
      </c>
      <c r="F9" s="20">
        <v>200000</v>
      </c>
      <c r="G9" s="9">
        <v>68119.3</v>
      </c>
      <c r="H9" s="20">
        <v>200000</v>
      </c>
      <c r="I9" s="20">
        <v>65218.6</v>
      </c>
      <c r="J9" s="20">
        <v>100000</v>
      </c>
      <c r="K9" s="20">
        <v>169000</v>
      </c>
      <c r="L9" s="20">
        <v>248000</v>
      </c>
      <c r="M9" s="20"/>
      <c r="N9" s="20"/>
      <c r="O9" s="20">
        <f t="shared" si="2"/>
        <v>100000</v>
      </c>
      <c r="P9" s="9"/>
      <c r="Q9" s="20">
        <v>0</v>
      </c>
      <c r="R9" s="20"/>
      <c r="S9" s="20"/>
      <c r="T9" s="20"/>
      <c r="U9" s="20"/>
      <c r="V9" s="20"/>
      <c r="W9" s="20"/>
    </row>
    <row r="10" spans="1:23" ht="15">
      <c r="A10" s="2" t="s">
        <v>193</v>
      </c>
      <c r="B10" s="13" t="s">
        <v>162</v>
      </c>
      <c r="C10" s="9">
        <v>0</v>
      </c>
      <c r="D10" s="20">
        <v>400000</v>
      </c>
      <c r="E10" s="9">
        <v>532946.81</v>
      </c>
      <c r="F10" s="20">
        <v>200000</v>
      </c>
      <c r="G10" s="9"/>
      <c r="H10" s="20">
        <v>200000</v>
      </c>
      <c r="I10" s="20"/>
      <c r="J10" s="20">
        <v>200000</v>
      </c>
      <c r="K10" s="20">
        <v>200000</v>
      </c>
      <c r="L10" s="20">
        <v>200000</v>
      </c>
      <c r="M10" s="20"/>
      <c r="N10" s="20"/>
      <c r="O10" s="20">
        <f t="shared" si="2"/>
        <v>200000</v>
      </c>
      <c r="P10" s="9"/>
      <c r="Q10" s="20">
        <v>0</v>
      </c>
      <c r="R10" s="20"/>
      <c r="S10" s="20"/>
      <c r="T10" s="20"/>
      <c r="U10" s="20"/>
      <c r="V10" s="20"/>
      <c r="W10" s="20"/>
    </row>
    <row r="11" spans="1:23" ht="15">
      <c r="A11" s="2" t="s">
        <v>194</v>
      </c>
      <c r="B11" s="13" t="s">
        <v>191</v>
      </c>
      <c r="C11" s="9">
        <v>0</v>
      </c>
      <c r="D11" s="20">
        <v>0</v>
      </c>
      <c r="E11" s="9"/>
      <c r="F11" s="20"/>
      <c r="G11" s="9"/>
      <c r="H11" s="20"/>
      <c r="I11" s="20"/>
      <c r="J11" s="20"/>
      <c r="K11" s="20"/>
      <c r="L11" s="20"/>
      <c r="M11" s="20"/>
      <c r="N11" s="20"/>
      <c r="O11" s="20">
        <f t="shared" si="2"/>
        <v>0</v>
      </c>
      <c r="P11" s="9"/>
      <c r="Q11" s="20">
        <v>0</v>
      </c>
      <c r="R11" s="20"/>
      <c r="S11" s="20"/>
      <c r="T11" s="20"/>
      <c r="U11" s="20"/>
      <c r="V11" s="20"/>
      <c r="W11" s="20"/>
    </row>
    <row r="12" spans="1:23" ht="15">
      <c r="A12" s="2" t="s">
        <v>195</v>
      </c>
      <c r="B12" s="13" t="s">
        <v>164</v>
      </c>
      <c r="C12" s="9">
        <v>1864.4</v>
      </c>
      <c r="D12" s="20">
        <v>0</v>
      </c>
      <c r="E12" s="9"/>
      <c r="F12" s="20"/>
      <c r="G12" s="9">
        <v>40018.47</v>
      </c>
      <c r="H12" s="20"/>
      <c r="I12" s="20">
        <v>110086.77</v>
      </c>
      <c r="J12" s="20"/>
      <c r="K12" s="20"/>
      <c r="L12" s="20"/>
      <c r="M12" s="20"/>
      <c r="N12" s="20"/>
      <c r="O12" s="20">
        <f t="shared" si="2"/>
        <v>0</v>
      </c>
      <c r="P12" s="9"/>
      <c r="Q12" s="20">
        <v>0</v>
      </c>
      <c r="R12" s="20"/>
      <c r="S12" s="20"/>
      <c r="T12" s="20"/>
      <c r="U12" s="20"/>
      <c r="V12" s="20"/>
      <c r="W12" s="20"/>
    </row>
    <row r="13" spans="1:23" ht="15">
      <c r="A13" s="2" t="s">
        <v>196</v>
      </c>
      <c r="B13" s="13" t="s">
        <v>110</v>
      </c>
      <c r="C13" s="9">
        <v>0</v>
      </c>
      <c r="D13" s="20">
        <v>500000</v>
      </c>
      <c r="E13" s="9"/>
      <c r="F13" s="20">
        <v>30000</v>
      </c>
      <c r="G13" s="9"/>
      <c r="H13" s="20">
        <v>30000</v>
      </c>
      <c r="I13" s="20"/>
      <c r="J13" s="20">
        <v>50000</v>
      </c>
      <c r="K13" s="20">
        <v>50000</v>
      </c>
      <c r="L13" s="20">
        <v>50000</v>
      </c>
      <c r="M13" s="20"/>
      <c r="N13" s="20"/>
      <c r="O13" s="20">
        <f t="shared" si="2"/>
        <v>50000</v>
      </c>
      <c r="P13" s="9">
        <v>94292.03</v>
      </c>
      <c r="Q13" s="20">
        <v>0</v>
      </c>
      <c r="R13" s="20"/>
      <c r="S13" s="20"/>
      <c r="T13" s="20"/>
      <c r="U13" s="20"/>
      <c r="V13" s="20"/>
      <c r="W13" s="20"/>
    </row>
    <row r="14" spans="1:23" ht="15">
      <c r="A14" s="2" t="s">
        <v>197</v>
      </c>
      <c r="B14" s="13" t="s">
        <v>112</v>
      </c>
      <c r="C14" s="9">
        <v>308907.48</v>
      </c>
      <c r="D14" s="20">
        <v>300000</v>
      </c>
      <c r="E14" s="9">
        <v>293116.48</v>
      </c>
      <c r="F14" s="20">
        <v>500000</v>
      </c>
      <c r="G14" s="9">
        <v>224116.43</v>
      </c>
      <c r="H14" s="20">
        <v>500000</v>
      </c>
      <c r="I14" s="20"/>
      <c r="J14" s="20">
        <v>300000</v>
      </c>
      <c r="K14" s="20">
        <v>300000</v>
      </c>
      <c r="L14" s="20">
        <v>300000</v>
      </c>
      <c r="M14" s="20"/>
      <c r="N14" s="20"/>
      <c r="O14" s="20">
        <f t="shared" si="2"/>
        <v>300000</v>
      </c>
      <c r="P14" s="9">
        <v>99390.05</v>
      </c>
      <c r="Q14" s="20">
        <v>0</v>
      </c>
      <c r="R14" s="20"/>
      <c r="S14" s="20"/>
      <c r="T14" s="20"/>
      <c r="U14" s="20"/>
      <c r="V14" s="20"/>
      <c r="W14" s="20"/>
    </row>
    <row r="15" spans="1:23" ht="15">
      <c r="A15" s="2" t="s">
        <v>8</v>
      </c>
      <c r="B15" s="13" t="s">
        <v>9</v>
      </c>
      <c r="C15" s="9">
        <v>0</v>
      </c>
      <c r="D15" s="20">
        <v>0</v>
      </c>
      <c r="E15" s="9"/>
      <c r="F15" s="20"/>
      <c r="G15" s="9"/>
      <c r="H15" s="20"/>
      <c r="I15" s="20"/>
      <c r="J15" s="20"/>
      <c r="K15" s="20"/>
      <c r="L15" s="20"/>
      <c r="M15" s="20"/>
      <c r="N15" s="20"/>
      <c r="O15" s="20">
        <f t="shared" si="2"/>
        <v>0</v>
      </c>
      <c r="P15" s="9"/>
      <c r="Q15" s="20">
        <v>0</v>
      </c>
      <c r="R15" s="20"/>
      <c r="S15" s="20"/>
      <c r="T15" s="20"/>
      <c r="U15" s="20"/>
      <c r="V15" s="20"/>
      <c r="W15" s="20"/>
    </row>
    <row r="16" spans="1:23" ht="15">
      <c r="A16" s="2" t="s">
        <v>198</v>
      </c>
      <c r="B16" s="13" t="s">
        <v>114</v>
      </c>
      <c r="C16" s="9">
        <v>531061.34</v>
      </c>
      <c r="D16" s="20">
        <v>1600000</v>
      </c>
      <c r="E16" s="9"/>
      <c r="F16" s="20">
        <v>1000000</v>
      </c>
      <c r="G16" s="9"/>
      <c r="H16" s="20">
        <v>1100000</v>
      </c>
      <c r="I16" s="20"/>
      <c r="J16" s="20">
        <v>500000</v>
      </c>
      <c r="K16" s="20">
        <v>500000</v>
      </c>
      <c r="L16" s="20">
        <v>500000</v>
      </c>
      <c r="M16" s="20"/>
      <c r="N16" s="20"/>
      <c r="O16" s="20">
        <f t="shared" si="2"/>
        <v>500000</v>
      </c>
      <c r="P16" s="9"/>
      <c r="Q16" s="20">
        <v>0</v>
      </c>
      <c r="R16" s="20"/>
      <c r="S16" s="20"/>
      <c r="T16" s="20"/>
      <c r="U16" s="20"/>
      <c r="V16" s="20"/>
      <c r="W16" s="20"/>
    </row>
    <row r="17" spans="1:23" ht="15">
      <c r="A17" s="2" t="s">
        <v>199</v>
      </c>
      <c r="B17" s="13" t="s">
        <v>116</v>
      </c>
      <c r="C17" s="9">
        <v>17110</v>
      </c>
      <c r="D17" s="20">
        <v>100000</v>
      </c>
      <c r="E17" s="9">
        <v>139310.88</v>
      </c>
      <c r="F17" s="20">
        <v>70000</v>
      </c>
      <c r="G17" s="9"/>
      <c r="H17" s="20">
        <v>70000</v>
      </c>
      <c r="I17" s="20"/>
      <c r="J17" s="20">
        <v>50000</v>
      </c>
      <c r="K17" s="20">
        <v>50000</v>
      </c>
      <c r="L17" s="20">
        <v>50000</v>
      </c>
      <c r="M17" s="20"/>
      <c r="N17" s="20"/>
      <c r="O17" s="20">
        <f t="shared" si="2"/>
        <v>50000</v>
      </c>
      <c r="P17" s="9"/>
      <c r="Q17" s="20">
        <v>0</v>
      </c>
      <c r="R17" s="20"/>
      <c r="S17" s="20"/>
      <c r="T17" s="20"/>
      <c r="U17" s="20"/>
      <c r="V17" s="20"/>
      <c r="W17" s="20"/>
    </row>
    <row r="18" spans="1:23" ht="15">
      <c r="A18" s="2" t="s">
        <v>200</v>
      </c>
      <c r="B18" s="13" t="s">
        <v>118</v>
      </c>
      <c r="C18" s="9">
        <v>79775.08</v>
      </c>
      <c r="D18" s="20">
        <v>50000</v>
      </c>
      <c r="E18" s="9"/>
      <c r="F18" s="20">
        <v>20000</v>
      </c>
      <c r="G18" s="9">
        <v>283860.21</v>
      </c>
      <c r="H18" s="20">
        <v>20000</v>
      </c>
      <c r="I18" s="20">
        <v>1964782.6</v>
      </c>
      <c r="J18" s="20">
        <v>50000</v>
      </c>
      <c r="K18" s="20">
        <v>50000</v>
      </c>
      <c r="L18" s="20">
        <v>50000</v>
      </c>
      <c r="M18" s="20"/>
      <c r="N18" s="20"/>
      <c r="O18" s="20">
        <f t="shared" si="2"/>
        <v>50000</v>
      </c>
      <c r="P18" s="9">
        <v>58079.6</v>
      </c>
      <c r="Q18" s="20">
        <v>0</v>
      </c>
      <c r="R18" s="20"/>
      <c r="S18" s="20"/>
      <c r="T18" s="20"/>
      <c r="U18" s="20"/>
      <c r="V18" s="20"/>
      <c r="W18" s="20"/>
    </row>
    <row r="19" spans="1:23" ht="15">
      <c r="A19" s="1" t="s">
        <v>219</v>
      </c>
      <c r="B19" s="2" t="s">
        <v>220</v>
      </c>
      <c r="C19" s="9">
        <v>5964.31</v>
      </c>
      <c r="D19" s="20">
        <v>0</v>
      </c>
      <c r="E19" s="9"/>
      <c r="F19" s="20"/>
      <c r="G19" s="9"/>
      <c r="H19" s="20"/>
      <c r="I19" s="20">
        <v>29942.5</v>
      </c>
      <c r="J19" s="20"/>
      <c r="K19" s="20"/>
      <c r="L19" s="20"/>
      <c r="M19" s="20"/>
      <c r="N19" s="20"/>
      <c r="O19" s="20">
        <f t="shared" si="2"/>
        <v>0</v>
      </c>
      <c r="P19" s="9"/>
      <c r="Q19" s="20">
        <v>0</v>
      </c>
      <c r="R19" s="20"/>
      <c r="S19" s="20"/>
      <c r="T19" s="20"/>
      <c r="U19" s="20"/>
      <c r="V19" s="20"/>
      <c r="W19" s="20"/>
    </row>
    <row r="20" spans="1:23" ht="15">
      <c r="A20" s="1" t="s">
        <v>350</v>
      </c>
      <c r="B20" s="13" t="s">
        <v>349</v>
      </c>
      <c r="C20" s="9"/>
      <c r="D20" s="20"/>
      <c r="E20" s="9"/>
      <c r="F20" s="20"/>
      <c r="G20" s="9"/>
      <c r="H20" s="20"/>
      <c r="I20" s="20">
        <v>48499.18</v>
      </c>
      <c r="J20" s="20"/>
      <c r="K20" s="20"/>
      <c r="L20" s="20"/>
      <c r="M20" s="20"/>
      <c r="N20" s="20"/>
      <c r="O20" s="20"/>
      <c r="P20" s="9"/>
      <c r="Q20" s="20"/>
      <c r="R20" s="20"/>
      <c r="S20" s="20"/>
      <c r="T20" s="20"/>
      <c r="U20" s="20"/>
      <c r="V20" s="20"/>
      <c r="W20" s="20"/>
    </row>
    <row r="21" spans="1:23" ht="15">
      <c r="A21" s="2" t="s">
        <v>17</v>
      </c>
      <c r="B21" s="13" t="s">
        <v>118</v>
      </c>
      <c r="C21" s="9">
        <v>33961.64</v>
      </c>
      <c r="D21" s="20">
        <v>0</v>
      </c>
      <c r="E21" s="9"/>
      <c r="F21" s="20"/>
      <c r="G21" s="9"/>
      <c r="H21" s="20"/>
      <c r="I21" s="20"/>
      <c r="J21" s="20"/>
      <c r="K21" s="20"/>
      <c r="L21" s="20"/>
      <c r="M21" s="20"/>
      <c r="N21" s="20"/>
      <c r="O21" s="20">
        <f t="shared" si="2"/>
        <v>0</v>
      </c>
      <c r="P21" s="9"/>
      <c r="Q21" s="20">
        <v>0</v>
      </c>
      <c r="R21" s="20"/>
      <c r="S21" s="20"/>
      <c r="T21" s="20"/>
      <c r="U21" s="20"/>
      <c r="V21" s="20"/>
      <c r="W21" s="20"/>
    </row>
    <row r="22" spans="1:23" ht="15" hidden="1">
      <c r="A22" s="2" t="s">
        <v>351</v>
      </c>
      <c r="B22" s="16" t="s">
        <v>62</v>
      </c>
      <c r="C22" s="12">
        <f aca="true" t="shared" si="6" ref="C22:H22">SUM(C23:C24)</f>
        <v>355000</v>
      </c>
      <c r="D22" s="12">
        <f t="shared" si="6"/>
        <v>0</v>
      </c>
      <c r="E22" s="12">
        <f t="shared" si="6"/>
        <v>0</v>
      </c>
      <c r="F22" s="12">
        <f t="shared" si="6"/>
        <v>0</v>
      </c>
      <c r="G22" s="12">
        <f t="shared" si="6"/>
        <v>0</v>
      </c>
      <c r="H22" s="12">
        <f t="shared" si="6"/>
        <v>0</v>
      </c>
      <c r="I22" s="12"/>
      <c r="J22" s="12"/>
      <c r="K22" s="12">
        <f>SUM(K23:K24)</f>
        <v>0</v>
      </c>
      <c r="L22" s="12">
        <f>SUM(L23:L24)</f>
        <v>0</v>
      </c>
      <c r="M22" s="12">
        <f>SUM(M23:M24)</f>
        <v>0</v>
      </c>
      <c r="N22" s="12">
        <f>SUM(N23:N24)</f>
        <v>0</v>
      </c>
      <c r="O22" s="12">
        <f t="shared" si="2"/>
        <v>0</v>
      </c>
      <c r="P22" s="12">
        <f aca="true" t="shared" si="7" ref="P22:W22">SUM(P23:P24)</f>
        <v>0</v>
      </c>
      <c r="Q22" s="12">
        <f t="shared" si="7"/>
        <v>0</v>
      </c>
      <c r="R22" s="12">
        <f t="shared" si="7"/>
        <v>0</v>
      </c>
      <c r="S22" s="12">
        <f t="shared" si="7"/>
        <v>0</v>
      </c>
      <c r="T22" s="12">
        <f t="shared" si="7"/>
        <v>0</v>
      </c>
      <c r="U22" s="12">
        <f t="shared" si="7"/>
        <v>0</v>
      </c>
      <c r="V22" s="12">
        <f t="shared" si="7"/>
        <v>0</v>
      </c>
      <c r="W22" s="12">
        <f t="shared" si="7"/>
        <v>0</v>
      </c>
    </row>
    <row r="23" spans="1:23" ht="15" hidden="1">
      <c r="A23" s="2" t="s">
        <v>352</v>
      </c>
      <c r="B23" s="13" t="s">
        <v>150</v>
      </c>
      <c r="C23" s="9">
        <v>355000</v>
      </c>
      <c r="D23" s="20">
        <v>0</v>
      </c>
      <c r="E23" s="9"/>
      <c r="F23" s="20"/>
      <c r="G23" s="9"/>
      <c r="H23" s="20"/>
      <c r="I23" s="20"/>
      <c r="J23" s="20"/>
      <c r="K23" s="20"/>
      <c r="L23" s="20"/>
      <c r="M23" s="20"/>
      <c r="N23" s="20">
        <v>0</v>
      </c>
      <c r="O23" s="20">
        <f t="shared" si="2"/>
        <v>0</v>
      </c>
      <c r="P23" s="9"/>
      <c r="Q23" s="20">
        <v>0</v>
      </c>
      <c r="R23" s="20"/>
      <c r="S23" s="20">
        <v>0</v>
      </c>
      <c r="T23" s="20"/>
      <c r="U23" s="20">
        <v>0</v>
      </c>
      <c r="V23" s="20">
        <v>0</v>
      </c>
      <c r="W23" s="20">
        <v>0</v>
      </c>
    </row>
    <row r="24" spans="1:23" ht="15" hidden="1">
      <c r="A24" s="2" t="s">
        <v>353</v>
      </c>
      <c r="B24" s="13" t="s">
        <v>30</v>
      </c>
      <c r="C24" s="9">
        <v>0</v>
      </c>
      <c r="D24" s="20">
        <v>0</v>
      </c>
      <c r="E24" s="9"/>
      <c r="F24" s="20"/>
      <c r="G24" s="9"/>
      <c r="H24" s="20"/>
      <c r="I24" s="20"/>
      <c r="J24" s="20"/>
      <c r="K24" s="20"/>
      <c r="L24" s="20"/>
      <c r="M24" s="20"/>
      <c r="N24" s="20">
        <v>0</v>
      </c>
      <c r="O24" s="20">
        <f t="shared" si="2"/>
        <v>0</v>
      </c>
      <c r="P24" s="9"/>
      <c r="Q24" s="20">
        <v>0</v>
      </c>
      <c r="R24" s="20"/>
      <c r="S24" s="20">
        <v>0</v>
      </c>
      <c r="T24" s="20"/>
      <c r="U24" s="20">
        <v>0</v>
      </c>
      <c r="V24" s="20">
        <v>0</v>
      </c>
      <c r="W24" s="20">
        <v>0</v>
      </c>
    </row>
    <row r="25" spans="1:23" ht="15" hidden="1">
      <c r="A25" s="2" t="s">
        <v>354</v>
      </c>
      <c r="B25" s="16" t="s">
        <v>94</v>
      </c>
      <c r="C25" s="12">
        <f>C27</f>
        <v>0</v>
      </c>
      <c r="D25" s="12">
        <f>D27</f>
        <v>0</v>
      </c>
      <c r="E25" s="12">
        <f>E27</f>
        <v>0</v>
      </c>
      <c r="F25" s="12">
        <f>F27+F26</f>
        <v>0</v>
      </c>
      <c r="G25" s="12">
        <f aca="true" t="shared" si="8" ref="G25:W25">G27+G26</f>
        <v>0</v>
      </c>
      <c r="H25" s="12">
        <f t="shared" si="8"/>
        <v>0</v>
      </c>
      <c r="I25" s="12"/>
      <c r="J25" s="12"/>
      <c r="K25" s="12">
        <f>K27+K26</f>
        <v>0</v>
      </c>
      <c r="L25" s="12">
        <f>L27+L26</f>
        <v>0</v>
      </c>
      <c r="M25" s="12">
        <f t="shared" si="8"/>
        <v>0</v>
      </c>
      <c r="N25" s="12">
        <f t="shared" si="8"/>
        <v>0</v>
      </c>
      <c r="O25" s="12">
        <f t="shared" si="2"/>
        <v>0</v>
      </c>
      <c r="P25" s="12">
        <f t="shared" si="8"/>
        <v>0</v>
      </c>
      <c r="Q25" s="12">
        <f t="shared" si="8"/>
        <v>0</v>
      </c>
      <c r="R25" s="12">
        <f t="shared" si="8"/>
        <v>0</v>
      </c>
      <c r="S25" s="12">
        <f t="shared" si="8"/>
        <v>0</v>
      </c>
      <c r="T25" s="12">
        <f t="shared" si="8"/>
        <v>0</v>
      </c>
      <c r="U25" s="12">
        <f t="shared" si="8"/>
        <v>0</v>
      </c>
      <c r="V25" s="12">
        <f t="shared" si="8"/>
        <v>0</v>
      </c>
      <c r="W25" s="12">
        <f t="shared" si="8"/>
        <v>0</v>
      </c>
    </row>
    <row r="26" spans="1:23" ht="15.75" hidden="1" thickBot="1">
      <c r="A26" s="2" t="s">
        <v>355</v>
      </c>
      <c r="B26" s="14" t="s">
        <v>130</v>
      </c>
      <c r="C26" s="10">
        <v>0</v>
      </c>
      <c r="D26" s="21">
        <v>0</v>
      </c>
      <c r="E26" s="10">
        <v>0</v>
      </c>
      <c r="F26" s="21">
        <v>0</v>
      </c>
      <c r="G26" s="10">
        <v>0</v>
      </c>
      <c r="H26" s="21"/>
      <c r="I26" s="21"/>
      <c r="J26" s="21"/>
      <c r="K26" s="21"/>
      <c r="L26" s="21"/>
      <c r="M26" s="21">
        <v>0</v>
      </c>
      <c r="N26" s="21">
        <v>0</v>
      </c>
      <c r="O26" s="21">
        <f t="shared" si="2"/>
        <v>0</v>
      </c>
      <c r="P26" s="82"/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</row>
    <row r="27" spans="1:23" ht="15.75" hidden="1" thickBot="1">
      <c r="A27" s="2" t="s">
        <v>356</v>
      </c>
      <c r="B27" s="14" t="s">
        <v>31</v>
      </c>
      <c r="C27" s="10">
        <v>0</v>
      </c>
      <c r="D27" s="21">
        <v>0</v>
      </c>
      <c r="E27" s="10">
        <v>0</v>
      </c>
      <c r="F27" s="21">
        <v>0</v>
      </c>
      <c r="G27" s="10">
        <v>0</v>
      </c>
      <c r="H27" s="21">
        <v>0</v>
      </c>
      <c r="I27" s="21"/>
      <c r="J27" s="21"/>
      <c r="K27" s="21">
        <v>0</v>
      </c>
      <c r="L27" s="21">
        <v>0</v>
      </c>
      <c r="M27" s="21">
        <v>0</v>
      </c>
      <c r="N27" s="21">
        <v>0</v>
      </c>
      <c r="O27" s="21">
        <f>J27+M27-N27</f>
        <v>0</v>
      </c>
      <c r="P27" s="10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</row>
    <row r="28" spans="1:23" ht="15">
      <c r="A28" s="2" t="s">
        <v>357</v>
      </c>
      <c r="B28" s="141" t="s">
        <v>154</v>
      </c>
      <c r="C28" s="142"/>
      <c r="D28" s="142"/>
      <c r="E28" s="142"/>
      <c r="F28" s="142"/>
      <c r="G28" s="142"/>
      <c r="H28" s="142"/>
      <c r="I28" s="142">
        <v>45076</v>
      </c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</row>
    <row r="29" spans="1:23" ht="15.75" thickBot="1">
      <c r="A29" s="146"/>
      <c r="B29" s="147"/>
      <c r="C29" s="147"/>
      <c r="D29" s="147"/>
      <c r="E29" s="87"/>
      <c r="F29" s="87"/>
      <c r="G29" s="87"/>
      <c r="H29" s="10"/>
      <c r="I29" s="87"/>
      <c r="J29" s="87"/>
      <c r="K29" s="87"/>
      <c r="L29" s="87"/>
      <c r="M29" s="147"/>
      <c r="N29" s="147"/>
      <c r="O29" s="147"/>
      <c r="P29" s="147"/>
      <c r="Q29" s="147"/>
      <c r="R29" s="87"/>
      <c r="S29" s="147"/>
      <c r="T29" s="87"/>
      <c r="U29" s="147"/>
      <c r="V29" s="147"/>
      <c r="W29" s="148"/>
    </row>
    <row r="30" ht="15.75" thickBot="1"/>
    <row r="31" spans="1:23" ht="24" customHeight="1" thickBot="1">
      <c r="A31" s="43"/>
      <c r="B31" s="43"/>
      <c r="C31" s="44"/>
      <c r="E31"/>
      <c r="F31" s="216" t="s">
        <v>343</v>
      </c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8"/>
      <c r="R31" s="219">
        <v>2017</v>
      </c>
      <c r="S31" s="220"/>
      <c r="T31" s="219">
        <v>2018</v>
      </c>
      <c r="U31" s="220"/>
      <c r="V31" s="219">
        <v>2019</v>
      </c>
      <c r="W31" s="220"/>
    </row>
    <row r="32" spans="2:23" ht="58.5" customHeight="1" thickBot="1">
      <c r="B32" s="43"/>
      <c r="D32" s="8" t="s">
        <v>204</v>
      </c>
      <c r="E32" s="8" t="s">
        <v>221</v>
      </c>
      <c r="F32" s="75" t="s">
        <v>222</v>
      </c>
      <c r="G32" s="75" t="s">
        <v>271</v>
      </c>
      <c r="H32" s="75" t="s">
        <v>272</v>
      </c>
      <c r="I32" s="75" t="s">
        <v>345</v>
      </c>
      <c r="J32" s="75" t="s">
        <v>322</v>
      </c>
      <c r="K32" s="83" t="s">
        <v>280</v>
      </c>
      <c r="L32" s="83" t="s">
        <v>346</v>
      </c>
      <c r="M32" s="76" t="s">
        <v>0</v>
      </c>
      <c r="N32" s="76" t="s">
        <v>1</v>
      </c>
      <c r="O32" s="76" t="s">
        <v>3</v>
      </c>
      <c r="P32" s="75" t="s">
        <v>344</v>
      </c>
      <c r="Q32" s="76" t="s">
        <v>2</v>
      </c>
      <c r="R32" s="77" t="s">
        <v>274</v>
      </c>
      <c r="S32" s="78" t="s">
        <v>4</v>
      </c>
      <c r="T32" s="77" t="s">
        <v>275</v>
      </c>
      <c r="U32" s="78" t="s">
        <v>4</v>
      </c>
      <c r="V32" s="77" t="s">
        <v>275</v>
      </c>
      <c r="W32" s="78" t="s">
        <v>4</v>
      </c>
    </row>
    <row r="33" ht="16.5" customHeight="1">
      <c r="C33" s="45"/>
    </row>
    <row r="34" spans="1:23" ht="18.75" hidden="1">
      <c r="A34" s="46" t="s">
        <v>231</v>
      </c>
      <c r="B34" s="47" t="s">
        <v>44</v>
      </c>
      <c r="C34" s="48" t="s">
        <v>232</v>
      </c>
      <c r="D34" s="49">
        <f>D35+D36+D37+D38</f>
        <v>0</v>
      </c>
      <c r="E34" s="49">
        <f aca="true" t="shared" si="9" ref="E34:W34">E35+E36+E37+E38</f>
        <v>0</v>
      </c>
      <c r="F34" s="49">
        <f t="shared" si="9"/>
        <v>0</v>
      </c>
      <c r="G34" s="49"/>
      <c r="H34" s="49">
        <f t="shared" si="9"/>
        <v>0</v>
      </c>
      <c r="I34" s="49"/>
      <c r="J34" s="49"/>
      <c r="K34" s="49"/>
      <c r="L34" s="49"/>
      <c r="M34" s="49">
        <f t="shared" si="9"/>
        <v>0</v>
      </c>
      <c r="N34" s="49">
        <f t="shared" si="9"/>
        <v>0</v>
      </c>
      <c r="O34" s="49">
        <f t="shared" si="9"/>
        <v>0</v>
      </c>
      <c r="P34" s="49"/>
      <c r="Q34" s="49">
        <f t="shared" si="9"/>
        <v>0</v>
      </c>
      <c r="R34" s="49">
        <f t="shared" si="9"/>
        <v>0</v>
      </c>
      <c r="S34" s="49">
        <f t="shared" si="9"/>
        <v>0</v>
      </c>
      <c r="T34" s="49">
        <f t="shared" si="9"/>
        <v>0</v>
      </c>
      <c r="U34" s="49">
        <f t="shared" si="9"/>
        <v>0</v>
      </c>
      <c r="V34" s="49">
        <f t="shared" si="9"/>
        <v>0</v>
      </c>
      <c r="W34" s="49">
        <f t="shared" si="9"/>
        <v>0</v>
      </c>
    </row>
    <row r="35" spans="1:23" ht="15.75" hidden="1">
      <c r="A35" s="50">
        <v>1</v>
      </c>
      <c r="B35" s="51" t="s">
        <v>48</v>
      </c>
      <c r="C35" s="52" t="s">
        <v>232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ht="15.75" hidden="1">
      <c r="A36" s="50">
        <v>2</v>
      </c>
      <c r="B36" s="51" t="s">
        <v>233</v>
      </c>
      <c r="C36" s="52" t="s">
        <v>232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ht="15.75" hidden="1">
      <c r="A37" s="50">
        <v>3</v>
      </c>
      <c r="B37" s="51" t="s">
        <v>234</v>
      </c>
      <c r="C37" s="52" t="s">
        <v>232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23" ht="15.75" hidden="1">
      <c r="A38" s="50">
        <v>4</v>
      </c>
      <c r="B38" s="51" t="s">
        <v>235</v>
      </c>
      <c r="C38" s="52" t="s">
        <v>232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ht="15.75" hidden="1">
      <c r="A39" s="53">
        <v>5</v>
      </c>
      <c r="B39" s="51" t="s">
        <v>236</v>
      </c>
      <c r="C39" s="54"/>
      <c r="D39" s="41"/>
      <c r="E39" s="31"/>
      <c r="F39" s="31"/>
      <c r="G39" s="31"/>
      <c r="H39" s="31"/>
      <c r="I39" s="31"/>
      <c r="J39" s="31"/>
      <c r="K39" s="31"/>
      <c r="L39" s="31"/>
      <c r="M39" s="41"/>
      <c r="N39" s="41"/>
      <c r="O39" s="41"/>
      <c r="P39" s="41"/>
      <c r="Q39" s="41"/>
      <c r="R39" s="31"/>
      <c r="S39" s="41"/>
      <c r="T39" s="31"/>
      <c r="U39" s="41"/>
      <c r="V39" s="41"/>
      <c r="W39" s="40"/>
    </row>
    <row r="40" spans="1:23" ht="16.5" hidden="1" thickBot="1">
      <c r="A40" s="55" t="s">
        <v>237</v>
      </c>
      <c r="B40" s="56" t="s">
        <v>238</v>
      </c>
      <c r="C40" s="52" t="s">
        <v>232</v>
      </c>
      <c r="D40" s="57">
        <f>D41+D42+D43+D44</f>
        <v>0</v>
      </c>
      <c r="E40" s="57">
        <f aca="true" t="shared" si="10" ref="E40:W40">E41+E42+E43+E44</f>
        <v>0</v>
      </c>
      <c r="F40" s="57">
        <f t="shared" si="10"/>
        <v>0</v>
      </c>
      <c r="G40" s="57"/>
      <c r="H40" s="57">
        <f t="shared" si="10"/>
        <v>0</v>
      </c>
      <c r="I40" s="57"/>
      <c r="J40" s="57"/>
      <c r="K40" s="57"/>
      <c r="L40" s="57"/>
      <c r="M40" s="57">
        <f t="shared" si="10"/>
        <v>0</v>
      </c>
      <c r="N40" s="57">
        <f t="shared" si="10"/>
        <v>0</v>
      </c>
      <c r="O40" s="57">
        <f t="shared" si="10"/>
        <v>0</v>
      </c>
      <c r="P40" s="57"/>
      <c r="Q40" s="57">
        <f t="shared" si="10"/>
        <v>0</v>
      </c>
      <c r="R40" s="57">
        <f t="shared" si="10"/>
        <v>0</v>
      </c>
      <c r="S40" s="57">
        <f t="shared" si="10"/>
        <v>0</v>
      </c>
      <c r="T40" s="57">
        <f t="shared" si="10"/>
        <v>0</v>
      </c>
      <c r="U40" s="57">
        <f t="shared" si="10"/>
        <v>0</v>
      </c>
      <c r="V40" s="57">
        <f t="shared" si="10"/>
        <v>0</v>
      </c>
      <c r="W40" s="57">
        <f t="shared" si="10"/>
        <v>0</v>
      </c>
    </row>
    <row r="41" spans="1:23" ht="15.75" hidden="1">
      <c r="A41" s="58">
        <v>1</v>
      </c>
      <c r="B41" s="51" t="s">
        <v>48</v>
      </c>
      <c r="C41" s="52" t="s">
        <v>232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ht="15.75" hidden="1">
      <c r="A42" s="50">
        <v>2</v>
      </c>
      <c r="B42" s="51" t="s">
        <v>239</v>
      </c>
      <c r="C42" s="52" t="s">
        <v>232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ht="15.75" hidden="1">
      <c r="A43" s="50">
        <v>3</v>
      </c>
      <c r="B43" s="51" t="s">
        <v>234</v>
      </c>
      <c r="C43" s="52" t="s">
        <v>232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23" ht="15.75" hidden="1">
      <c r="A44" s="53">
        <v>4</v>
      </c>
      <c r="B44" s="51" t="s">
        <v>235</v>
      </c>
      <c r="C44" s="54" t="s">
        <v>232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ht="19.5" hidden="1" thickBot="1">
      <c r="A45" s="59" t="s">
        <v>240</v>
      </c>
      <c r="B45" s="60" t="s">
        <v>241</v>
      </c>
      <c r="C45" s="54" t="s">
        <v>232</v>
      </c>
      <c r="D45" s="61">
        <f>D46+D47+D48+D49+D50+D51+D52+D53+D54</f>
        <v>0</v>
      </c>
      <c r="E45" s="61">
        <f aca="true" t="shared" si="11" ref="E45:W45">E46+E47+E48+E49+E50+E51+E52+E53+E54</f>
        <v>0</v>
      </c>
      <c r="F45" s="61">
        <f t="shared" si="11"/>
        <v>0</v>
      </c>
      <c r="G45" s="61"/>
      <c r="H45" s="61">
        <f t="shared" si="11"/>
        <v>0</v>
      </c>
      <c r="I45" s="61"/>
      <c r="J45" s="61"/>
      <c r="K45" s="61"/>
      <c r="L45" s="61"/>
      <c r="M45" s="61">
        <f t="shared" si="11"/>
        <v>0</v>
      </c>
      <c r="N45" s="61">
        <f t="shared" si="11"/>
        <v>0</v>
      </c>
      <c r="O45" s="61">
        <f t="shared" si="11"/>
        <v>0</v>
      </c>
      <c r="P45" s="61"/>
      <c r="Q45" s="61">
        <f t="shared" si="11"/>
        <v>0</v>
      </c>
      <c r="R45" s="61">
        <f t="shared" si="11"/>
        <v>0</v>
      </c>
      <c r="S45" s="61">
        <f t="shared" si="11"/>
        <v>0</v>
      </c>
      <c r="T45" s="61">
        <f t="shared" si="11"/>
        <v>0</v>
      </c>
      <c r="U45" s="61">
        <f t="shared" si="11"/>
        <v>0</v>
      </c>
      <c r="V45" s="61">
        <f t="shared" si="11"/>
        <v>0</v>
      </c>
      <c r="W45" s="61">
        <f t="shared" si="11"/>
        <v>0</v>
      </c>
    </row>
    <row r="46" spans="1:23" ht="15.75" hidden="1">
      <c r="A46" s="62" t="s">
        <v>242</v>
      </c>
      <c r="B46" s="51" t="s">
        <v>243</v>
      </c>
      <c r="C46" s="52" t="s">
        <v>232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ht="15.75" hidden="1">
      <c r="A47" s="63">
        <v>2</v>
      </c>
      <c r="B47" s="51" t="s">
        <v>244</v>
      </c>
      <c r="C47" s="52" t="s">
        <v>232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15.75" hidden="1">
      <c r="A48" s="63">
        <v>3</v>
      </c>
      <c r="B48" s="51" t="s">
        <v>245</v>
      </c>
      <c r="C48" s="52" t="s">
        <v>232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15.75" hidden="1">
      <c r="A49" s="63">
        <v>4</v>
      </c>
      <c r="B49" s="51" t="s">
        <v>246</v>
      </c>
      <c r="C49" s="52" t="s">
        <v>232</v>
      </c>
      <c r="D49" s="31"/>
      <c r="E49" s="31"/>
      <c r="F49" s="31"/>
      <c r="G49" s="31"/>
      <c r="H49" s="31"/>
      <c r="I49" s="31"/>
      <c r="J49" s="31"/>
      <c r="K49" s="31"/>
      <c r="L49" s="31"/>
      <c r="M49" s="41"/>
      <c r="N49" s="41"/>
      <c r="O49" s="41"/>
      <c r="P49" s="41"/>
      <c r="Q49" s="41"/>
      <c r="R49" s="31"/>
      <c r="S49" s="41"/>
      <c r="T49" s="31"/>
      <c r="U49" s="41"/>
      <c r="V49" s="41"/>
      <c r="W49" s="40"/>
    </row>
    <row r="50" spans="1:23" ht="15.75" hidden="1">
      <c r="A50" s="63">
        <v>5</v>
      </c>
      <c r="B50" s="51" t="s">
        <v>247</v>
      </c>
      <c r="C50" s="52" t="s">
        <v>232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ht="15.75" hidden="1">
      <c r="A51" s="63">
        <v>6</v>
      </c>
      <c r="B51" s="51" t="s">
        <v>248</v>
      </c>
      <c r="C51" s="52" t="s">
        <v>232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1:23" ht="15.75" hidden="1">
      <c r="A52" s="63">
        <v>7</v>
      </c>
      <c r="B52" s="51" t="s">
        <v>249</v>
      </c>
      <c r="C52" s="52" t="s">
        <v>232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1:23" ht="15.75" hidden="1">
      <c r="A53" s="63">
        <v>8</v>
      </c>
      <c r="B53" s="51" t="s">
        <v>250</v>
      </c>
      <c r="C53" s="52" t="s">
        <v>232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 spans="1:23" ht="15.75" hidden="1">
      <c r="A54" s="63">
        <v>9</v>
      </c>
      <c r="B54" s="51" t="s">
        <v>251</v>
      </c>
      <c r="C54" s="54" t="s">
        <v>232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1:23" ht="15.75" hidden="1">
      <c r="A55" s="64"/>
      <c r="B55" s="56" t="s">
        <v>252</v>
      </c>
      <c r="C55" s="52" t="s">
        <v>232</v>
      </c>
      <c r="D55" s="41"/>
      <c r="E55" s="31"/>
      <c r="F55" s="31"/>
      <c r="G55" s="31"/>
      <c r="H55" s="31"/>
      <c r="I55" s="31"/>
      <c r="J55" s="31"/>
      <c r="K55" s="31"/>
      <c r="L55" s="31"/>
      <c r="M55" s="41"/>
      <c r="N55" s="41"/>
      <c r="O55" s="41"/>
      <c r="P55" s="41"/>
      <c r="Q55" s="41"/>
      <c r="R55" s="31"/>
      <c r="S55" s="41"/>
      <c r="T55" s="31"/>
      <c r="U55" s="41"/>
      <c r="V55" s="41"/>
      <c r="W55" s="40"/>
    </row>
    <row r="56" spans="1:23" ht="15.75" hidden="1">
      <c r="A56" s="64"/>
      <c r="B56" s="51" t="s">
        <v>253</v>
      </c>
      <c r="C56" s="52" t="s">
        <v>232</v>
      </c>
      <c r="D56" s="41"/>
      <c r="E56" s="31"/>
      <c r="F56" s="31"/>
      <c r="G56" s="31"/>
      <c r="H56" s="31"/>
      <c r="I56" s="31"/>
      <c r="J56" s="31"/>
      <c r="K56" s="31"/>
      <c r="L56" s="31"/>
      <c r="M56" s="41"/>
      <c r="N56" s="41"/>
      <c r="O56" s="41"/>
      <c r="P56" s="41"/>
      <c r="Q56" s="41"/>
      <c r="R56" s="31"/>
      <c r="S56" s="41"/>
      <c r="T56" s="31"/>
      <c r="U56" s="41"/>
      <c r="V56" s="41"/>
      <c r="W56" s="40"/>
    </row>
    <row r="57" spans="1:23" ht="15.75" hidden="1">
      <c r="A57" s="64"/>
      <c r="B57" s="51" t="s">
        <v>254</v>
      </c>
      <c r="C57" s="52" t="s">
        <v>232</v>
      </c>
      <c r="D57" s="41"/>
      <c r="E57" s="31"/>
      <c r="F57" s="31"/>
      <c r="G57" s="31"/>
      <c r="H57" s="31"/>
      <c r="I57" s="31"/>
      <c r="J57" s="31"/>
      <c r="K57" s="31"/>
      <c r="L57" s="31"/>
      <c r="M57" s="41"/>
      <c r="N57" s="41"/>
      <c r="O57" s="41"/>
      <c r="P57" s="41"/>
      <c r="Q57" s="41"/>
      <c r="R57" s="31"/>
      <c r="S57" s="41"/>
      <c r="T57" s="31"/>
      <c r="U57" s="41"/>
      <c r="V57" s="41"/>
      <c r="W57" s="40"/>
    </row>
    <row r="58" spans="1:23" ht="15.75" hidden="1">
      <c r="A58" s="64"/>
      <c r="B58" s="51" t="s">
        <v>255</v>
      </c>
      <c r="C58" s="52" t="s">
        <v>232</v>
      </c>
      <c r="D58" s="41"/>
      <c r="E58" s="31"/>
      <c r="F58" s="31"/>
      <c r="G58" s="31"/>
      <c r="H58" s="31"/>
      <c r="I58" s="31"/>
      <c r="J58" s="31"/>
      <c r="K58" s="31"/>
      <c r="L58" s="31"/>
      <c r="M58" s="41"/>
      <c r="N58" s="41"/>
      <c r="O58" s="41"/>
      <c r="P58" s="41"/>
      <c r="Q58" s="41"/>
      <c r="R58" s="31"/>
      <c r="S58" s="41"/>
      <c r="T58" s="31"/>
      <c r="U58" s="41"/>
      <c r="V58" s="41"/>
      <c r="W58" s="40"/>
    </row>
    <row r="59" spans="1:23" ht="15.75" hidden="1">
      <c r="A59" s="64"/>
      <c r="B59" s="51" t="s">
        <v>256</v>
      </c>
      <c r="C59" s="52" t="s">
        <v>232</v>
      </c>
      <c r="D59" s="41"/>
      <c r="E59" s="31"/>
      <c r="F59" s="31"/>
      <c r="G59" s="31"/>
      <c r="H59" s="31"/>
      <c r="I59" s="31"/>
      <c r="J59" s="31"/>
      <c r="K59" s="31"/>
      <c r="L59" s="31"/>
      <c r="M59" s="41"/>
      <c r="N59" s="41"/>
      <c r="O59" s="41"/>
      <c r="P59" s="41"/>
      <c r="Q59" s="41"/>
      <c r="R59" s="31"/>
      <c r="S59" s="41"/>
      <c r="T59" s="31"/>
      <c r="U59" s="41"/>
      <c r="V59" s="41"/>
      <c r="W59" s="40"/>
    </row>
    <row r="60" spans="1:23" ht="15.75" hidden="1">
      <c r="A60" s="64"/>
      <c r="B60" s="51" t="s">
        <v>257</v>
      </c>
      <c r="C60" s="52" t="s">
        <v>232</v>
      </c>
      <c r="D60" s="41"/>
      <c r="E60" s="31"/>
      <c r="F60" s="31"/>
      <c r="G60" s="31"/>
      <c r="H60" s="31"/>
      <c r="I60" s="31"/>
      <c r="J60" s="31"/>
      <c r="K60" s="31"/>
      <c r="L60" s="31"/>
      <c r="M60" s="41"/>
      <c r="N60" s="41"/>
      <c r="O60" s="41"/>
      <c r="P60" s="41"/>
      <c r="Q60" s="41"/>
      <c r="R60" s="31"/>
      <c r="S60" s="41"/>
      <c r="T60" s="31"/>
      <c r="U60" s="41"/>
      <c r="V60" s="41"/>
      <c r="W60" s="40"/>
    </row>
    <row r="61" spans="1:23" ht="15.75" hidden="1">
      <c r="A61" s="64"/>
      <c r="B61" s="51" t="s">
        <v>258</v>
      </c>
      <c r="C61" s="52" t="s">
        <v>232</v>
      </c>
      <c r="D61" s="41"/>
      <c r="E61" s="31"/>
      <c r="F61" s="31"/>
      <c r="G61" s="31"/>
      <c r="H61" s="31"/>
      <c r="I61" s="31"/>
      <c r="J61" s="31"/>
      <c r="K61" s="31"/>
      <c r="L61" s="31"/>
      <c r="M61" s="41"/>
      <c r="N61" s="41"/>
      <c r="O61" s="41"/>
      <c r="P61" s="41"/>
      <c r="Q61" s="41"/>
      <c r="R61" s="31"/>
      <c r="S61" s="41"/>
      <c r="T61" s="31"/>
      <c r="U61" s="41"/>
      <c r="V61" s="41"/>
      <c r="W61" s="40"/>
    </row>
    <row r="62" spans="1:23" ht="18.75">
      <c r="A62" s="65" t="s">
        <v>259</v>
      </c>
      <c r="B62" s="56" t="s">
        <v>55</v>
      </c>
      <c r="C62" s="52" t="s">
        <v>232</v>
      </c>
      <c r="D62" s="57" t="e">
        <f>D63</f>
        <v>#REF!</v>
      </c>
      <c r="E62" s="57" t="e">
        <f>E63</f>
        <v>#REF!</v>
      </c>
      <c r="F62" s="57" t="e">
        <f>F63</f>
        <v>#REF!</v>
      </c>
      <c r="G62" s="57" t="e">
        <f>G63</f>
        <v>#REF!</v>
      </c>
      <c r="H62" s="61">
        <f aca="true" t="shared" si="12" ref="H62:W62">H63+H64+H65+H66+H67+H68+H69+H70+H71</f>
        <v>2120000</v>
      </c>
      <c r="I62" s="61">
        <f t="shared" si="12"/>
        <v>2263605.6500000004</v>
      </c>
      <c r="J62" s="61">
        <f t="shared" si="12"/>
        <v>1250000</v>
      </c>
      <c r="K62" s="61">
        <f t="shared" si="12"/>
        <v>1319000</v>
      </c>
      <c r="L62" s="61">
        <f t="shared" si="12"/>
        <v>1398000</v>
      </c>
      <c r="M62" s="61">
        <f t="shared" si="12"/>
        <v>0</v>
      </c>
      <c r="N62" s="61">
        <f t="shared" si="12"/>
        <v>0</v>
      </c>
      <c r="O62" s="61">
        <f t="shared" si="12"/>
        <v>1250000</v>
      </c>
      <c r="P62" s="61">
        <f t="shared" si="12"/>
        <v>251761.68000000002</v>
      </c>
      <c r="Q62" s="61">
        <f t="shared" si="12"/>
        <v>0</v>
      </c>
      <c r="R62" s="61">
        <f t="shared" si="12"/>
        <v>0</v>
      </c>
      <c r="S62" s="61">
        <f t="shared" si="12"/>
        <v>0</v>
      </c>
      <c r="T62" s="61">
        <f t="shared" si="12"/>
        <v>0</v>
      </c>
      <c r="U62" s="61">
        <f t="shared" si="12"/>
        <v>0</v>
      </c>
      <c r="V62" s="61">
        <f t="shared" si="12"/>
        <v>0</v>
      </c>
      <c r="W62" s="61">
        <f t="shared" si="12"/>
        <v>0</v>
      </c>
    </row>
    <row r="63" spans="1:23" ht="15.75">
      <c r="A63" s="66">
        <v>1</v>
      </c>
      <c r="B63" s="51" t="s">
        <v>260</v>
      </c>
      <c r="C63" s="52" t="s">
        <v>232</v>
      </c>
      <c r="D63" s="31" t="e">
        <f>#REF!+#REF!+#REF!+#REF!+D8</f>
        <v>#REF!</v>
      </c>
      <c r="E63" s="31" t="e">
        <f>#REF!+#REF!+#REF!+#REF!+E8</f>
        <v>#REF!</v>
      </c>
      <c r="F63" s="31" t="e">
        <f>#REF!+#REF!+#REF!+#REF!+F8</f>
        <v>#REF!</v>
      </c>
      <c r="G63" s="31" t="e">
        <f>#REF!+#REF!+#REF!+#REF!+G8</f>
        <v>#REF!</v>
      </c>
      <c r="H63" s="31">
        <f aca="true" t="shared" si="13" ref="H63:W63">H8</f>
        <v>2120000</v>
      </c>
      <c r="I63" s="31">
        <f t="shared" si="13"/>
        <v>2263605.6500000004</v>
      </c>
      <c r="J63" s="31">
        <f t="shared" si="13"/>
        <v>1250000</v>
      </c>
      <c r="K63" s="31">
        <f t="shared" si="13"/>
        <v>1319000</v>
      </c>
      <c r="L63" s="31">
        <f t="shared" si="13"/>
        <v>1398000</v>
      </c>
      <c r="M63" s="31">
        <f t="shared" si="13"/>
        <v>0</v>
      </c>
      <c r="N63" s="31">
        <f t="shared" si="13"/>
        <v>0</v>
      </c>
      <c r="O63" s="31">
        <f t="shared" si="13"/>
        <v>1250000</v>
      </c>
      <c r="P63" s="31">
        <f t="shared" si="13"/>
        <v>251761.68000000002</v>
      </c>
      <c r="Q63" s="31">
        <f t="shared" si="13"/>
        <v>0</v>
      </c>
      <c r="R63" s="31">
        <f t="shared" si="13"/>
        <v>0</v>
      </c>
      <c r="S63" s="31">
        <f t="shared" si="13"/>
        <v>0</v>
      </c>
      <c r="T63" s="31">
        <f t="shared" si="13"/>
        <v>0</v>
      </c>
      <c r="U63" s="31">
        <f t="shared" si="13"/>
        <v>0</v>
      </c>
      <c r="V63" s="31">
        <f t="shared" si="13"/>
        <v>0</v>
      </c>
      <c r="W63" s="31">
        <f t="shared" si="13"/>
        <v>0</v>
      </c>
    </row>
    <row r="64" spans="1:23" ht="15.75">
      <c r="A64" s="66">
        <v>2</v>
      </c>
      <c r="B64" s="51" t="s">
        <v>261</v>
      </c>
      <c r="C64" s="52" t="s">
        <v>232</v>
      </c>
      <c r="D64" s="31" t="e">
        <f>#REF!+#REF!+#REF!</f>
        <v>#REF!</v>
      </c>
      <c r="E64" s="31" t="e">
        <f>#REF!+#REF!+#REF!</f>
        <v>#REF!</v>
      </c>
      <c r="F64" s="31" t="e">
        <f>#REF!+#REF!+#REF!</f>
        <v>#REF!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</row>
    <row r="65" spans="1:23" ht="15.75">
      <c r="A65" s="66">
        <v>3</v>
      </c>
      <c r="B65" s="51" t="s">
        <v>262</v>
      </c>
      <c r="C65" s="52" t="s">
        <v>232</v>
      </c>
      <c r="D65" s="31" t="e">
        <f>#REF!+#REF!</f>
        <v>#REF!</v>
      </c>
      <c r="E65" s="31" t="e">
        <f>#REF!+#REF!</f>
        <v>#REF!</v>
      </c>
      <c r="F65" s="31" t="e">
        <f>#REF!+#REF!</f>
        <v>#REF!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</row>
    <row r="66" spans="1:23" ht="15.75">
      <c r="A66" s="66">
        <v>4</v>
      </c>
      <c r="B66" s="51" t="s">
        <v>263</v>
      </c>
      <c r="C66" s="52" t="s">
        <v>232</v>
      </c>
      <c r="D66" s="4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 spans="1:23" ht="15.75">
      <c r="A67" s="66">
        <v>5</v>
      </c>
      <c r="B67" s="51" t="s">
        <v>264</v>
      </c>
      <c r="C67" s="52" t="s">
        <v>232</v>
      </c>
      <c r="D67" s="31" t="e">
        <f>#REF!+D22+#REF!+#REF!</f>
        <v>#REF!</v>
      </c>
      <c r="E67" s="31" t="e">
        <f>#REF!+E22+#REF!+#REF!</f>
        <v>#REF!</v>
      </c>
      <c r="F67" s="31" t="e">
        <f>#REF!+F22+#REF!+#REF!</f>
        <v>#REF!</v>
      </c>
      <c r="G67" s="31" t="e">
        <f>#REF!+G22+#REF!+#REF!</f>
        <v>#REF!</v>
      </c>
      <c r="H67" s="31">
        <f aca="true" t="shared" si="14" ref="H67:W67">H22</f>
        <v>0</v>
      </c>
      <c r="I67" s="31">
        <f t="shared" si="14"/>
        <v>0</v>
      </c>
      <c r="J67" s="31">
        <f t="shared" si="14"/>
        <v>0</v>
      </c>
      <c r="K67" s="31">
        <f t="shared" si="14"/>
        <v>0</v>
      </c>
      <c r="L67" s="31">
        <f t="shared" si="14"/>
        <v>0</v>
      </c>
      <c r="M67" s="31">
        <f t="shared" si="14"/>
        <v>0</v>
      </c>
      <c r="N67" s="31">
        <f t="shared" si="14"/>
        <v>0</v>
      </c>
      <c r="O67" s="31">
        <f t="shared" si="14"/>
        <v>0</v>
      </c>
      <c r="P67" s="31">
        <f t="shared" si="14"/>
        <v>0</v>
      </c>
      <c r="Q67" s="31">
        <f t="shared" si="14"/>
        <v>0</v>
      </c>
      <c r="R67" s="31">
        <f t="shared" si="14"/>
        <v>0</v>
      </c>
      <c r="S67" s="31">
        <f t="shared" si="14"/>
        <v>0</v>
      </c>
      <c r="T67" s="31">
        <f t="shared" si="14"/>
        <v>0</v>
      </c>
      <c r="U67" s="31">
        <f t="shared" si="14"/>
        <v>0</v>
      </c>
      <c r="V67" s="31">
        <f t="shared" si="14"/>
        <v>0</v>
      </c>
      <c r="W67" s="31">
        <f t="shared" si="14"/>
        <v>0</v>
      </c>
    </row>
    <row r="68" spans="1:23" ht="15.75">
      <c r="A68" s="66">
        <v>6</v>
      </c>
      <c r="B68" s="51" t="s">
        <v>265</v>
      </c>
      <c r="C68" s="52" t="s">
        <v>232</v>
      </c>
      <c r="D68" s="31" t="e">
        <f>#REF!</f>
        <v>#REF!</v>
      </c>
      <c r="E68" s="31" t="e">
        <f>#REF!</f>
        <v>#REF!</v>
      </c>
      <c r="F68" s="31" t="e">
        <f>#REF!</f>
        <v>#REF!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</row>
    <row r="69" spans="1:23" ht="15.75">
      <c r="A69" s="66">
        <v>7</v>
      </c>
      <c r="B69" s="51" t="s">
        <v>266</v>
      </c>
      <c r="C69" s="52" t="s">
        <v>232</v>
      </c>
      <c r="D69" s="31" t="e">
        <f>D25+#REF!</f>
        <v>#REF!</v>
      </c>
      <c r="E69" s="31" t="e">
        <f>E25+#REF!</f>
        <v>#REF!</v>
      </c>
      <c r="F69" s="31" t="e">
        <f>F25+#REF!</f>
        <v>#REF!</v>
      </c>
      <c r="G69" s="31"/>
      <c r="H69" s="31">
        <f aca="true" t="shared" si="15" ref="H69:W69">H25</f>
        <v>0</v>
      </c>
      <c r="I69" s="31">
        <f t="shared" si="15"/>
        <v>0</v>
      </c>
      <c r="J69" s="31">
        <f t="shared" si="15"/>
        <v>0</v>
      </c>
      <c r="K69" s="31">
        <f t="shared" si="15"/>
        <v>0</v>
      </c>
      <c r="L69" s="31">
        <f t="shared" si="15"/>
        <v>0</v>
      </c>
      <c r="M69" s="31">
        <f t="shared" si="15"/>
        <v>0</v>
      </c>
      <c r="N69" s="31">
        <f t="shared" si="15"/>
        <v>0</v>
      </c>
      <c r="O69" s="31">
        <f t="shared" si="15"/>
        <v>0</v>
      </c>
      <c r="P69" s="31">
        <f t="shared" si="15"/>
        <v>0</v>
      </c>
      <c r="Q69" s="31">
        <f t="shared" si="15"/>
        <v>0</v>
      </c>
      <c r="R69" s="31">
        <f t="shared" si="15"/>
        <v>0</v>
      </c>
      <c r="S69" s="31">
        <f t="shared" si="15"/>
        <v>0</v>
      </c>
      <c r="T69" s="31">
        <f t="shared" si="15"/>
        <v>0</v>
      </c>
      <c r="U69" s="31">
        <f t="shared" si="15"/>
        <v>0</v>
      </c>
      <c r="V69" s="31">
        <f t="shared" si="15"/>
        <v>0</v>
      </c>
      <c r="W69" s="31">
        <f t="shared" si="15"/>
        <v>0</v>
      </c>
    </row>
    <row r="70" spans="1:23" ht="15.75">
      <c r="A70" s="66">
        <v>8</v>
      </c>
      <c r="B70" s="51" t="s">
        <v>267</v>
      </c>
      <c r="C70" s="52" t="s">
        <v>232</v>
      </c>
      <c r="D70" s="4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</row>
    <row r="71" spans="1:23" ht="15.75">
      <c r="A71" s="66">
        <v>9</v>
      </c>
      <c r="B71" s="51" t="s">
        <v>268</v>
      </c>
      <c r="C71" s="54" t="s">
        <v>232</v>
      </c>
      <c r="D71" s="31" t="e">
        <f>#REF!+#REF!</f>
        <v>#REF!</v>
      </c>
      <c r="E71" s="31" t="e">
        <f>#REF!+#REF!</f>
        <v>#REF!</v>
      </c>
      <c r="F71" s="31" t="e">
        <f>#REF!+#REF!</f>
        <v>#REF!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</row>
    <row r="72" spans="1:23" ht="15.75" hidden="1">
      <c r="A72" s="64"/>
      <c r="B72" s="56" t="s">
        <v>66</v>
      </c>
      <c r="C72" s="52" t="s">
        <v>232</v>
      </c>
      <c r="D72" s="4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</row>
    <row r="73" spans="1:23" ht="15.75" hidden="1">
      <c r="A73" s="64"/>
      <c r="B73" s="51" t="s">
        <v>269</v>
      </c>
      <c r="C73" s="52" t="s">
        <v>232</v>
      </c>
      <c r="D73" s="4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</row>
    <row r="74" spans="1:23" ht="15.75" hidden="1">
      <c r="A74" s="64"/>
      <c r="B74" s="67" t="s">
        <v>270</v>
      </c>
      <c r="C74" s="68"/>
      <c r="D74" s="68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</row>
    <row r="75" spans="1:23" ht="15.75">
      <c r="A75" s="71"/>
      <c r="B75" s="72" t="s">
        <v>230</v>
      </c>
      <c r="C75" s="72"/>
      <c r="D75" s="73" t="e">
        <f>D63+D64+D65+D66+D67+D68+D69+D71</f>
        <v>#REF!</v>
      </c>
      <c r="E75" s="73" t="e">
        <f>E63+E64+E65+E66+E67+E68+E69+E71</f>
        <v>#REF!</v>
      </c>
      <c r="F75" s="73" t="e">
        <f>F63+F64+F65+F66+F67+F68+F69+F71</f>
        <v>#REF!</v>
      </c>
      <c r="G75" s="73"/>
      <c r="H75" s="73">
        <f>H63+H64+H65+H66+H67+H68+H69+H71</f>
        <v>2120000</v>
      </c>
      <c r="I75" s="73">
        <f aca="true" t="shared" si="16" ref="I75:W75">I63+I64+I65+I66+I67+I68+I69+I71</f>
        <v>2263605.6500000004</v>
      </c>
      <c r="J75" s="73">
        <f t="shared" si="16"/>
        <v>1250000</v>
      </c>
      <c r="K75" s="73">
        <f t="shared" si="16"/>
        <v>1319000</v>
      </c>
      <c r="L75" s="73">
        <f t="shared" si="16"/>
        <v>1398000</v>
      </c>
      <c r="M75" s="73">
        <f t="shared" si="16"/>
        <v>0</v>
      </c>
      <c r="N75" s="73">
        <f t="shared" si="16"/>
        <v>0</v>
      </c>
      <c r="O75" s="73">
        <f t="shared" si="16"/>
        <v>1250000</v>
      </c>
      <c r="P75" s="73">
        <f t="shared" si="16"/>
        <v>251761.68000000002</v>
      </c>
      <c r="Q75" s="73">
        <f t="shared" si="16"/>
        <v>0</v>
      </c>
      <c r="R75" s="73">
        <f t="shared" si="16"/>
        <v>0</v>
      </c>
      <c r="S75" s="73">
        <f t="shared" si="16"/>
        <v>0</v>
      </c>
      <c r="T75" s="73">
        <f t="shared" si="16"/>
        <v>0</v>
      </c>
      <c r="U75" s="73">
        <f t="shared" si="16"/>
        <v>0</v>
      </c>
      <c r="V75" s="73">
        <f t="shared" si="16"/>
        <v>0</v>
      </c>
      <c r="W75" s="73">
        <f t="shared" si="16"/>
        <v>0</v>
      </c>
    </row>
    <row r="78" spans="2:11" ht="15.75">
      <c r="B78" s="84" t="s">
        <v>313</v>
      </c>
      <c r="C78" s="84"/>
      <c r="D78" s="84"/>
      <c r="E78" s="85"/>
      <c r="F78" s="85"/>
      <c r="G78" s="85"/>
      <c r="H78" s="85"/>
      <c r="I78" s="85"/>
      <c r="J78" s="85"/>
      <c r="K78" s="85"/>
    </row>
    <row r="79" ht="15">
      <c r="B79" t="s">
        <v>314</v>
      </c>
    </row>
    <row r="80" spans="2:7" ht="15">
      <c r="B80" s="99" t="s">
        <v>312</v>
      </c>
      <c r="C80" s="99"/>
      <c r="D80" s="99"/>
      <c r="E80" s="100"/>
      <c r="F80" s="100"/>
      <c r="G80" s="100"/>
    </row>
    <row r="81" spans="2:7" ht="15">
      <c r="B81" s="86" t="s">
        <v>315</v>
      </c>
      <c r="C81" s="99"/>
      <c r="D81" s="99"/>
      <c r="E81" s="100"/>
      <c r="F81" s="100"/>
      <c r="G81" s="100"/>
    </row>
    <row r="82" ht="15">
      <c r="B82" s="86" t="s">
        <v>316</v>
      </c>
    </row>
  </sheetData>
  <sheetProtection/>
  <mergeCells count="9">
    <mergeCell ref="A1:W1"/>
    <mergeCell ref="F2:Q2"/>
    <mergeCell ref="V2:W2"/>
    <mergeCell ref="F31:Q31"/>
    <mergeCell ref="R31:S31"/>
    <mergeCell ref="T31:U31"/>
    <mergeCell ref="V31:W31"/>
    <mergeCell ref="R2:S2"/>
    <mergeCell ref="T2:U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YILDIZ TEKNİK ÜNİVERSİTESİ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Satınalma</dc:creator>
  <cp:keywords/>
  <dc:description/>
  <cp:lastModifiedBy>Butce</cp:lastModifiedBy>
  <cp:lastPrinted>2016-05-30T06:55:07Z</cp:lastPrinted>
  <dcterms:created xsi:type="dcterms:W3CDTF">2010-01-18T08:08:18Z</dcterms:created>
  <dcterms:modified xsi:type="dcterms:W3CDTF">2016-05-31T12:41:37Z</dcterms:modified>
  <cp:category/>
  <cp:version/>
  <cp:contentType/>
  <cp:contentStatus/>
</cp:coreProperties>
</file>